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8800" windowHeight="12225" tabRatio="631"/>
  </bookViews>
  <sheets>
    <sheet name="1" sheetId="151" r:id="rId1"/>
  </sheets>
  <definedNames>
    <definedName name="_xlnm.Print_Titles" localSheetId="0">'1'!$21:$21</definedName>
    <definedName name="_xlnm.Print_Area" localSheetId="0">'1'!$A$1:$W$169</definedName>
  </definedNames>
  <calcPr calcId="125725"/>
</workbook>
</file>

<file path=xl/calcChain.xml><?xml version="1.0" encoding="utf-8"?>
<calcChain xmlns="http://schemas.openxmlformats.org/spreadsheetml/2006/main">
  <c r="V24" i="151"/>
  <c r="V22" s="1"/>
  <c r="V133"/>
  <c r="V169"/>
  <c r="V168"/>
  <c r="V167"/>
  <c r="T165"/>
  <c r="V157"/>
  <c r="V156"/>
  <c r="V136"/>
  <c r="V135"/>
  <c r="V134"/>
  <c r="V132"/>
  <c r="V131"/>
  <c r="V130"/>
  <c r="V129"/>
  <c r="V128"/>
  <c r="V127"/>
  <c r="V126"/>
  <c r="V125"/>
  <c r="V124"/>
  <c r="V123"/>
  <c r="V122"/>
  <c r="V121"/>
  <c r="V120"/>
  <c r="V100"/>
  <c r="V88"/>
  <c r="V83"/>
  <c r="V82"/>
  <c r="V78"/>
  <c r="V77"/>
  <c r="V76"/>
  <c r="V75"/>
  <c r="V74"/>
  <c r="V73"/>
  <c r="V72"/>
  <c r="V71"/>
  <c r="V70"/>
  <c r="V69"/>
  <c r="R51"/>
  <c r="R49"/>
  <c r="R48"/>
  <c r="R47"/>
  <c r="R46"/>
  <c r="R43"/>
  <c r="R42"/>
  <c r="R41"/>
  <c r="R40"/>
  <c r="R45"/>
  <c r="R38"/>
  <c r="R36"/>
  <c r="R37"/>
  <c r="R35"/>
  <c r="R33" l="1"/>
  <c r="R44"/>
  <c r="R39"/>
  <c r="R50"/>
  <c r="R34"/>
</calcChain>
</file>

<file path=xl/sharedStrings.xml><?xml version="1.0" encoding="utf-8"?>
<sst xmlns="http://schemas.openxmlformats.org/spreadsheetml/2006/main" count="3256" uniqueCount="322">
  <si>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</si>
  <si>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</si>
  <si>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</si>
  <si>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</si>
  <si>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</si>
  <si>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</si>
  <si>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</si>
  <si>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</si>
  <si>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</si>
  <si>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</si>
  <si>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</si>
  <si>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</si>
  <si>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</si>
  <si>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</si>
  <si>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</si>
  <si>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4.4</t>
  </si>
  <si>
    <t>7.3</t>
  </si>
  <si>
    <t>7.4</t>
  </si>
  <si>
    <t>План
 (Утвержденный план)</t>
  </si>
  <si>
    <t>Факт 
(Предложение по корректировке утвержденного плана)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</si>
  <si>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</si>
  <si>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</si>
  <si>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Форма 1. Перечени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</si>
  <si>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</si>
  <si>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</si>
  <si>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</si>
  <si>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</si>
  <si>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</si>
  <si>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</si>
  <si>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</si>
  <si>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</si>
  <si>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</si>
  <si>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</si>
  <si>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</si>
  <si>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</si>
  <si>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</si>
  <si>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</si>
  <si>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Новгородская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</si>
  <si>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</si>
  <si>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</si>
  <si>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</si>
  <si>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</si>
  <si>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</si>
  <si>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</si>
  <si>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</si>
  <si>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Работы по реконструкции для технологического присоединения энергопринимающих устройств потребителей максимальной мощностью до 15 кВт включительно</t>
  </si>
  <si>
    <t>Работы по строительству для технологического присоединения энергопринимающих устройств потребителей максимальной мощностью до 15 кВт включительно</t>
  </si>
  <si>
    <t>1.1.1.2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</si>
  <si>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</si>
  <si>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</si>
  <si>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</si>
  <si>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</si>
  <si>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</si>
  <si>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</si>
  <si>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</si>
  <si>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</si>
  <si>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</si>
  <si>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</si>
  <si>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</si>
  <si>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</si>
  <si>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</si>
  <si>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</si>
  <si>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</si>
  <si>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</si>
  <si>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</si>
  <si>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</si>
  <si>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</si>
  <si>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</si>
  <si>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</si>
  <si>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</si>
  <si>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</si>
  <si>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</si>
  <si>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</si>
  <si>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</si>
  <si>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</si>
  <si>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</si>
  <si>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</si>
  <si>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</si>
  <si>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</si>
  <si>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</si>
  <si>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</si>
  <si>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</si>
  <si>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</si>
  <si>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</si>
  <si>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</si>
  <si>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</si>
  <si>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</si>
  <si>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</si>
  <si>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</si>
  <si>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</si>
  <si>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</si>
  <si>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</si>
  <si>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</si>
  <si>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</si>
  <si>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</si>
  <si>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</si>
  <si>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</si>
  <si>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</si>
  <si>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</si>
  <si>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</si>
  <si>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</si>
  <si>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</si>
  <si>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</si>
  <si>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</si>
  <si>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</si>
  <si>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</si>
  <si>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</si>
  <si>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</si>
  <si>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</si>
  <si>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</si>
  <si>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</si>
  <si>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</si>
  <si>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</si>
  <si>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</si>
  <si>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Присоединение к МРСК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</si>
  <si>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</si>
  <si>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</si>
  <si>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</si>
  <si>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</si>
  <si>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Реконструкция ВЛ 0,4 кВ ул. Добролюбова, Суворовская, Достоевская от ТП 10 г. Ст. Русса</t>
  </si>
  <si>
    <t>Реконструкция ВЛ 0,4 кВ ул. Обводная, Поливановой от ТП 41 г. Ст. Русса</t>
  </si>
  <si>
    <t xml:space="preserve">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</si>
  <si>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</si>
  <si>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</t>
  </si>
  <si>
    <t xml:space="preserve">показатель замены силовых (авто-) трансформаторов </t>
  </si>
  <si>
    <t xml:space="preserve">показатель замены линий электропередачи </t>
  </si>
  <si>
    <t xml:space="preserve">показатель замены выключателей </t>
  </si>
  <si>
    <r>
      <t xml:space="preserve">Развитие электрической сети/усиление существующей электрической сети, </t>
    </r>
    <r>
      <rPr>
        <u/>
        <sz val="12"/>
        <color indexed="8"/>
        <rFont val="Times New Roman"/>
        <family val="1"/>
        <charset val="204"/>
      </rPr>
      <t xml:space="preserve">связанное с подключением новых потребителей </t>
    </r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</si>
  <si>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</si>
  <si>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Технологическое присоединение энергопринимающих устройств потребителей максимальной мощностью до  150 кВт, всего</t>
  </si>
  <si>
    <t>1.1.1.3</t>
  </si>
  <si>
    <t>Технологическое присоединение энергопринимающих устройств потребителей максимальной мощностью свыше  150 кВт, в том числе</t>
  </si>
  <si>
    <t xml:space="preserve"> на год 2020г.</t>
  </si>
  <si>
    <t xml:space="preserve"> Реконструкция ВЛ-0,4кв.   ф. ул. Вихрова от ТП 54 г.Ст.Русса</t>
  </si>
  <si>
    <t>Реконструкция ВЛ 0,4 кВ  от ТП1 ул. Набережная п. Шимск</t>
  </si>
  <si>
    <t>Реконструкция ВЛ 0,4 кВ ул. Соляная от ТП 11 г. Ст. Русса</t>
  </si>
  <si>
    <t>Реконструкция ВЛ 0,4 кВ ул. Пролетарская от ТП 8  п.Парфино</t>
  </si>
  <si>
    <t>Реконструкция ВЛ-10кВ Л-5 ПС Окуловская уч от опоры №21до ТП-20, г.Окуловка</t>
  </si>
  <si>
    <t>Реконструкция ВЛ-0,4кВ от ТП-18 д. Верешино Окуловский район</t>
  </si>
  <si>
    <t>Реконструкция ВЛ-10кВ Л-1 ПС Крестцы уч опор 75-6 до оп 100</t>
  </si>
  <si>
    <t>Реконструкция ВЛ-0,4кВ ф. ул. Красноармейская   от ТП-4 п. Крестцы (совместный подвес с ВЛ-10кВ)</t>
  </si>
  <si>
    <t>Реконструкция ВЛ-0,4кВ ф. ул. Красноармейская   от ТП-4 п. Крестцы</t>
  </si>
  <si>
    <t>Реконструкция ВЛ-0,4кВ от ТП-4, ф. ул. Заводская, п. Песь</t>
  </si>
  <si>
    <t>Реконструкция ВЛ-0,4кВ от ТП-8, ф. ул. Железнодорожная, п. Песь</t>
  </si>
  <si>
    <t>Реконструкция ВЛ-0,4кВ от ТП-131, ф. ул.2 Линия кирпичного з-да г. Боровичи</t>
  </si>
  <si>
    <t>Реконструкция ВЛ-10кВ ТП-86 - ТП-104 - ТП-105 (замена неизолированного провода на СИП-3), г. Боровичи.</t>
  </si>
  <si>
    <t>Реконструкция ВЛ-0,4кВ  от ТП-57 ф.3 г. Пестово</t>
  </si>
  <si>
    <t>Реконструкция РП-1, г.Великий Новгород</t>
  </si>
  <si>
    <t>Реконструкция РП-3, г.Великий Новгород</t>
  </si>
  <si>
    <t>Реконструкция РП-15, г.Великий Новгород</t>
  </si>
  <si>
    <t xml:space="preserve">Реконструкция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</si>
  <si>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ВЛ 6-10кВ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</si>
  <si>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Реконструкция КЛ 0,4-10кВ в целях присоединения заявителей с запрашиваемой мощностью, не превышающей 15кВт включительно (с учетом ранее присоединенной  в данной точке присоединения мощности)</t>
  </si>
  <si>
    <t>Автотранспорта</t>
  </si>
  <si>
    <t>ВТ и ПО</t>
  </si>
  <si>
    <t>Прочих ОС</t>
  </si>
  <si>
    <t>ПИР для строительства будущих лет</t>
  </si>
  <si>
    <t>Реконструкция существующей отпаечной ВЛ-10кВ от РП-7 - РП-10 в сторону ТП-63 (замена неизолированного провода на СИП-3)(Перевод  1с.ш. ТП-63 станции 2-го подъёма Водоканала на напряжение 10кВ), г.Боровичи</t>
  </si>
  <si>
    <t>Реконструкция РУ-6кВ ТП-63 с заменой существующей камеры КСО яч.7 на КСО с вакуумным выключателем 10кВ (Перевод  1с.ш. ТП-63 станции 2-го подъёма Водоканала на напряжение 10кВ, г.Боровичи).</t>
  </si>
  <si>
    <t>Замена существующего силового трансформатора Т-1 на силовой трансформатор с Uвн=10кВ (Перевод  1с.ш. ТП-63 станции 2-го подъёма Водоканала на напряжение 10кВ, г.Боровичи)</t>
  </si>
  <si>
    <t>Реконструкция РУ-10кВ ТП-150, яч. на РП-9 (замена камеры КСО), г.Боровичи</t>
  </si>
  <si>
    <t>Реконструкция РУ-10кВ ТП-75, яч. на ТП-21 (замена камеры КСО), г.Боровичи</t>
  </si>
  <si>
    <t>Реконструкция РУ-10кВ ТП-115, яч. на ТП-117 (замена камеры КСО), г.Боровичи</t>
  </si>
  <si>
    <t>Реконструкция РУ-10кВ РП-9, яч.8 (замена камеры КСО), г.Боровичи</t>
  </si>
  <si>
    <t>Строительство КТП- 113 ул.Федора Кузьмина г. Старая Русса</t>
  </si>
  <si>
    <t>Строительство КТП 10/0,4 кВ взамен ТП11 г. Ст. Русса</t>
  </si>
  <si>
    <t>Строительство КТП 10/0,4 кВ взамен ТП4 п. Уторгош</t>
  </si>
  <si>
    <t>Строительство КТП 10/0,4 кВ взамен ТП30 г. Ст. Русса</t>
  </si>
  <si>
    <t>Строительство КТП 10/0,4 кВ взамен КТП1 с.Белебелка, Поддорский район</t>
  </si>
  <si>
    <t xml:space="preserve">Строительство КТП 10/0,4 кВ взамен ТП2 п. Пола </t>
  </si>
  <si>
    <t>Строительство  ВЛКЛ-10кВ Л-14 от ПС "Валдай" на участке  от  ПС "Валдай" доТП-52 (взамен изношеной КЛ-10кВ L-2км), г.Валдай</t>
  </si>
  <si>
    <t>Строительство РП-3 10кВ г. Окуловка</t>
  </si>
  <si>
    <t>Строительство новой КЛ-10кВ сечением 70мм² от ТП-34 до опоры ВЛ-10кВ в сторону ТП-86 взамен существующей. (совместно с работой по реконструкции ВЛ-10кВ ТП-34 - ТП-86), г.Боровичи</t>
  </si>
  <si>
    <t>Строительство КЛ-10кВ от концевой опоры отпаечной ВЛ-10кВ со стороны ВЛ-10кВ РП-7 - РП-10 до РУ-10кВ ТП-36 (яч. 7), г.Боровичи</t>
  </si>
  <si>
    <t>Строительство КЛ-10кВ от ТП-141 до опоры ВЛ-10кВ в сторону ТП-116, ТП-87, г. Боровичи</t>
  </si>
  <si>
    <t>Строительство ВЛИ-0,4кВ от ТП-53 до ВРУ жилого дома по ул. К.Либкнехта,47,  г. Боровичи</t>
  </si>
  <si>
    <t>Строительство ВЛЗ-6кВ от РП-4  до опоры существующей ВЛ-6кВ ТП-39 - ТП-126 в районе ул. Полевая, д.2, г. Боровичи, (монтаж камеры КСО в РУ-6кВ РП-4 запланирован на 2019г.)</t>
  </si>
  <si>
    <t>Строительство КЛ-10кВ от КРУН I с.ш. ПС "Пестово" до первой опоры ВЛ-10кВ Л-5, для перевода Л-5 со II с.ш. на I с.ш., г. Пестово</t>
  </si>
  <si>
    <t>Реконструкция: Перевод нагрузок с Л-3 на Л-6 ПС "Батецкая" (ВЛ-6кВ), п.Батецкий</t>
  </si>
  <si>
    <t>Установка временной 2х трансформаторной КТП. Перевод нагрузок из тп133 во временную КТП. Перевод нагрузок из временной в новую ТП-133. Демонтаж временной КТП, г.Великий Новгород</t>
  </si>
  <si>
    <t>Демонтаж тп133, г.Великий Новгород</t>
  </si>
  <si>
    <t>Строительство новой 2КТП-400 взамен существующей тп133, г.Великий Новгород</t>
  </si>
  <si>
    <t>Строительство КЛ-6кВ тп133-тп162, г.Великий Новгород</t>
  </si>
  <si>
    <t>СтроительствоКЛ-6кВ тп133 - тп235, г.Великий Новгород</t>
  </si>
  <si>
    <t>Строительство КЛ-6кВ тп133 - тп622, г.Великий Новгород</t>
  </si>
  <si>
    <t>Строительство КЛ-6 кВ  ТП 264 -ТП 359, г.Великий Новгород</t>
  </si>
  <si>
    <t>строительство КЛ-10кВ - кабельный выход из ПС "Батецкая" на существующую ВЛ-10кВ ф.06, п.Батецкий</t>
  </si>
  <si>
    <t>строительство ВЛЗ-10кВ ф.06 от ПС "Батецкая" до ТП-10 бат взамен существующей ВЛ-10кВ, п.Батецкий</t>
  </si>
  <si>
    <t>строительство ВЛЗ-10кВ ф.06 от ТП-10 бат до ТП-1 бат взамен существующей ВЛ-10кВ, п.Батецкий</t>
  </si>
  <si>
    <t>строительство отпаечной ВЛЗ-10кВ от угловой опоры проектируемой ВЛЗ-10кВ (ф.06) до проектируемой ТП-2 бат, п.Батецкий</t>
  </si>
  <si>
    <t>строительство ВЛЗ-10кВ ф.06 от проектируемой ТП-2 бат до проектируемой ТП-3 бат, п.Батецкий</t>
  </si>
  <si>
    <t>строительство ВЛЗ-10кВ ф.03 от проектируемой ТП-2 бат до проектируемой ТП-3 бат, п.Батецкий</t>
  </si>
  <si>
    <t>строительство кабельного выхода из проектируемой ТП-2 бат на ВЛ-10кВ ф.03 в сторону ТП-5 бат, п.Батецкий</t>
  </si>
  <si>
    <t>строительство ВЛЗ-10кВ от ТП-2 бат до ТП-5 бат взамен существующей ВЛ-10кВ, п.Батецкий</t>
  </si>
  <si>
    <t>Строительство новой 2КТП-400 утепленной с коридором обслуживания взамен существующей ТП-2 бат, п.Батецкий</t>
  </si>
  <si>
    <t>Строительство новой 2КТП-400 утепленной с коридором обслуживания взамен существующей ТП-3 бат, п.Батецкий, ул.Каипова</t>
  </si>
  <si>
    <t>Строительство тп296, г.Великий Новгород, Сырковское шоссе</t>
  </si>
  <si>
    <t>Строительство  КЛ-6кВ рп24-тп359, г.Великий Новгород</t>
  </si>
  <si>
    <t>Строительство  КЛ-6 кВ тп249-тп374, г.Великий Новгород</t>
  </si>
  <si>
    <t>Строительство  КЛ-6 кВ тп269-тп290, г.Великий Новгород</t>
  </si>
  <si>
    <t>Строительство  КЛ-6 кВ тп264-тп401, г.Великий Новгород</t>
  </si>
  <si>
    <t>Строительство КЛ-0,4кВ от ТП-72 Великий Новгород ул.Людогоща,4,средняя школа №2  (от ТП-72 до ВРУ)</t>
  </si>
  <si>
    <t>Строительство СП на базе реклоузера с ПКУ д. Слобода отпайка на ИЭС.</t>
  </si>
  <si>
    <t>Строительство КЛ-10 кВ от ТП-32 до ТП-39, г. Чудово, ул. Глеба Успенского</t>
  </si>
  <si>
    <t>Строительство КЛ-10 кВ от ТП-36 до ТП-39, г. Чудово, ул. Глеба Успенского</t>
  </si>
  <si>
    <t>Строительство КЛ-10 кВ от ТП-36 до ТП-71, г. Чудово, ул. Глеба Успенского</t>
  </si>
  <si>
    <t xml:space="preserve">Строительство ВЛ-0,4кВ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</si>
  <si>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ВЛ-6-10кВ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</si>
  <si>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 xml:space="preserve">Строительство КЛ-0,4/10кВ в целях присоед-я заявителей с запрашиваемой мощностью не превышающей 15кВ включительно(с учетом ранее присоединенной в данной точке присоед-я мощности) </t>
  </si>
  <si>
    <t>Реконструкция  в целях присоединения заявителей с запрашиваемой мощностью свыше 15кВ</t>
  </si>
  <si>
    <t>Строительство ВЛ-0,4кВ в целях присоединения заявителей с запрашиваемой мощностью от 15 до 150 кВт</t>
  </si>
  <si>
    <t>Строительство ВЛ-6-10кВ в целях присоединения заявителей с запрашиваемой мощностью от 15 до 150 кВт</t>
  </si>
  <si>
    <t>Строительство КЛ-0,4/10кВ в целях присоединения заявителей с запрашиваемой мощностью от 15 до 150 кВт</t>
  </si>
  <si>
    <t>Строительство ТП  6/10-0,4кВ  в целях присоединения заявителей с запрашиваемой мощностью от 15 до 150 кВт</t>
  </si>
  <si>
    <t xml:space="preserve">Строительство ТП6/10-0,4кВ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</si>
  <si>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 xml:space="preserve">Реконструкция ТП 6/10-0,4кВ в целях присоединения заявителей с запрашиваемой мощностью, не превышающей 15кВт включительно (с учетом ранее присоединенной в данной точке присоед-я мощности) </t>
  </si>
  <si>
    <t xml:space="preserve">Технологическое присоединение к электрическим сетям иных сетевых организаций, всего, в том числе: </t>
  </si>
  <si>
    <t>Строительство для технологического присоединения заявителей по стандартизированной ставке</t>
  </si>
  <si>
    <t>Приобретение ОС, в том числе:</t>
  </si>
  <si>
    <t>J_1.6.1</t>
  </si>
  <si>
    <t>J_1.6.2</t>
  </si>
  <si>
    <t>J_1.6.3</t>
  </si>
  <si>
    <t>J_1.6.4</t>
  </si>
  <si>
    <t>J_1.6.5</t>
  </si>
  <si>
    <t>J_1.6.6</t>
  </si>
  <si>
    <t>J_1.6.7</t>
  </si>
  <si>
    <t>J_1.4.1</t>
  </si>
  <si>
    <t>J_1.4.2</t>
  </si>
  <si>
    <t>J_1.4.3</t>
  </si>
  <si>
    <t>J_1.4.4</t>
  </si>
  <si>
    <t>J_1.4.5</t>
  </si>
  <si>
    <t>J_1.4.6</t>
  </si>
  <si>
    <t>J_1.4.7</t>
  </si>
  <si>
    <t>J_1.4.8</t>
  </si>
  <si>
    <t>J_1.4.9</t>
  </si>
  <si>
    <t>J_1.4.10</t>
  </si>
  <si>
    <t>J_1.4.11</t>
  </si>
  <si>
    <t>J_1.4.12</t>
  </si>
  <si>
    <t>J_1.4.13</t>
  </si>
  <si>
    <t>J_1.4.14</t>
  </si>
  <si>
    <t>J_1.4.15</t>
  </si>
  <si>
    <t>J_1.4.16</t>
  </si>
  <si>
    <t>J_1.4.17</t>
  </si>
  <si>
    <t>J_1.4.18</t>
  </si>
  <si>
    <t>J_1.4.19</t>
  </si>
  <si>
    <t>J_1.4.20</t>
  </si>
  <si>
    <t>J_1.4.21</t>
  </si>
  <si>
    <t>J_1.4.22</t>
  </si>
  <si>
    <t>J_1.4.23</t>
  </si>
  <si>
    <t>J_1.4.24</t>
  </si>
  <si>
    <t>J_1.4.25</t>
  </si>
  <si>
    <t>J_1.4.26</t>
  </si>
  <si>
    <t>J_1.4.27</t>
  </si>
  <si>
    <t>J_1.4.28</t>
  </si>
  <si>
    <t>J_1.4.29</t>
  </si>
  <si>
    <t>J_1.4.30</t>
  </si>
  <si>
    <t>J_1.4.31</t>
  </si>
  <si>
    <t>J_1.4.32</t>
  </si>
  <si>
    <t>J_1.4.33</t>
  </si>
  <si>
    <t>J_1.4.34</t>
  </si>
  <si>
    <t>J_1.4.35</t>
  </si>
  <si>
    <t>J_1.4.36</t>
  </si>
  <si>
    <t>J_1.4.37</t>
  </si>
  <si>
    <t>J_1.4.38</t>
  </si>
  <si>
    <t>J_1.4.39</t>
  </si>
  <si>
    <t>J_1.4.40</t>
  </si>
  <si>
    <t>J_1.4.41</t>
  </si>
  <si>
    <t>J_1.2.2.1.1</t>
  </si>
  <si>
    <t>J_1.2.2.1.2</t>
  </si>
  <si>
    <t>J_1.2.2.1.3</t>
  </si>
  <si>
    <t>J_1.2.2.1.4</t>
  </si>
  <si>
    <t>J_1.2.2.1.5</t>
  </si>
  <si>
    <t>J_1.2.2.1.6</t>
  </si>
  <si>
    <t>J_1.2.2.1.7</t>
  </si>
  <si>
    <t>J_1.2.2.1.8</t>
  </si>
  <si>
    <t>J_1.2.2.1.9</t>
  </si>
  <si>
    <t>J_1.2.2.1.10</t>
  </si>
  <si>
    <t>J_1.2.2.1.11</t>
  </si>
  <si>
    <t>J_1.2.2.1.12</t>
  </si>
  <si>
    <t>J_1.2.2.1.13</t>
  </si>
  <si>
    <t>J_1.2.2.1.14</t>
  </si>
  <si>
    <t>J_1.2.2.1.15</t>
  </si>
  <si>
    <t>J_1.2.2.1.16</t>
  </si>
  <si>
    <t>J_1.2.2.1.17</t>
  </si>
  <si>
    <t>J_1.2.2.1.18</t>
  </si>
  <si>
    <t>J_1.2.2.1.19</t>
  </si>
  <si>
    <t>J_1.2.1.1.1</t>
  </si>
  <si>
    <t>J_1.2.1.1.2</t>
  </si>
  <si>
    <t>J_1.2.1.1.3</t>
  </si>
  <si>
    <t>J_1.2.1.1.4</t>
  </si>
  <si>
    <t>J_1.2.1.1.5</t>
  </si>
  <si>
    <t>J_1.2.1.1.6</t>
  </si>
  <si>
    <t>J_1.2.1.1.7</t>
  </si>
  <si>
    <t>J_1.2.1.1.8</t>
  </si>
  <si>
    <t>J_1.2.1.1.9</t>
  </si>
  <si>
    <t>J_1.2.1.1.10</t>
  </si>
  <si>
    <t xml:space="preserve">показатель увеличения протяженности линий электропередачи, в рамках осуществления технологического присоединения к электрическим сетям </t>
  </si>
  <si>
    <t>4.5</t>
  </si>
  <si>
    <t>4.6</t>
  </si>
  <si>
    <t>4.7</t>
  </si>
  <si>
    <t>4.8</t>
  </si>
  <si>
    <t>5.6</t>
  </si>
  <si>
    <t>5.7</t>
  </si>
  <si>
    <t xml:space="preserve"> Строительство  административного здания, п. Демянск</t>
  </si>
  <si>
    <t>Реконструкция ВЛ-10кВ ТП-34 - ТП-86 (замена неизолированного провода на СИП-3),  г. Боровичи</t>
  </si>
  <si>
    <t>Год раскрытия информации: 2019 год</t>
  </si>
  <si>
    <t>Инвестиционная программа АО "Новгородоблэлектро"</t>
  </si>
  <si>
    <t>J_1.2.2.1.20</t>
  </si>
  <si>
    <t>Реконструкция  КЛ-6кВ тп55-тп246, г.Великий Новгород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</si>
  <si>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</si>
  <si>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</si>
  <si>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млн.руб. с НДС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</si>
  <si>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развитие информационной инфраструктуры, млн.руб.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</si>
  <si>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с НДС</t>
  </si>
  <si>
    <t>Реконструкция ТП-5, п.Лычково</t>
  </si>
  <si>
    <t>Монтаж интеллектуальных приборов учета э/э и системы сбора и передачи данных</t>
  </si>
  <si>
    <t>Приложение  № 11</t>
  </si>
  <si>
    <t>к приказу Минэнерго России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</si>
  <si>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</si>
  <si>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r>
      <t xml:space="preserve">от « 05 » </t>
    </r>
    <r>
      <rPr>
        <u/>
        <sz val="14"/>
        <rFont val="Times New Roman"/>
        <family val="1"/>
        <charset val="204"/>
      </rPr>
      <t>мая</t>
    </r>
    <r>
      <rPr>
        <sz val="14"/>
        <rFont val="Times New Roman"/>
        <family val="1"/>
        <charset val="204"/>
      </rPr>
      <t xml:space="preserve"> 2016 г. № 380</t>
    </r>
  </si>
  <si>
    <t>Генеральный директор АО "Новгородоблэлектро"</t>
  </si>
  <si>
    <t>_________________А.А.Муравин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</si>
</sst>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00000"/>
  </numFmts>
  <fonts count="46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7" fillId="3" borderId="0" applyNumberFormat="0" applyBorder="0" applyAlignment="0" applyProtection="0"/>
    <xf numFmtId="0" fontId="9" fillId="20" borderId="1" applyNumberFormat="0" applyAlignment="0" applyProtection="0"/>
    <xf numFmtId="0" fontId="14" fillId="21" borderId="2" applyNumberFormat="0" applyAlignment="0" applyProtection="0"/>
    <xf numFmtId="0" fontId="18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7" borderId="1" applyNumberFormat="0" applyAlignment="0" applyProtection="0"/>
    <xf numFmtId="0" fontId="19" fillId="0" borderId="6" applyNumberFormat="0" applyFill="0" applyAlignment="0" applyProtection="0"/>
    <xf numFmtId="0" fontId="16" fillId="22" borderId="0" applyNumberFormat="0" applyBorder="0" applyAlignment="0" applyProtection="0"/>
    <xf numFmtId="0" fontId="31" fillId="0" borderId="0"/>
    <xf numFmtId="0" fontId="5" fillId="23" borderId="7" applyNumberFormat="0" applyFont="0" applyAlignment="0" applyProtection="0"/>
    <xf numFmtId="0" fontId="8" fillId="20" borderId="8" applyNumberFormat="0" applyAlignment="0" applyProtection="0"/>
    <xf numFmtId="0" fontId="1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8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5" fillId="0" borderId="0"/>
    <xf numFmtId="0" fontId="22" fillId="0" borderId="0"/>
    <xf numFmtId="0" fontId="22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8" fillId="0" borderId="0"/>
    <xf numFmtId="0" fontId="4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7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6" applyNumberFormat="0" applyFill="0" applyAlignment="0" applyProtection="0"/>
    <xf numFmtId="0" fontId="32" fillId="0" borderId="0"/>
    <xf numFmtId="0" fontId="2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1" fillId="4" borderId="0" applyNumberFormat="0" applyBorder="0" applyAlignment="0" applyProtection="0"/>
  </cellStyleXfs>
  <cellXfs count="46">
    <xf numFmtId="0" fontId="0" fillId="0" borderId="0" xfId="0"/>
    <xf numFmtId="0" fontId="29" fillId="24" borderId="0" xfId="188" applyFont="1" applyFill="1"/>
    <xf numFmtId="0" fontId="29" fillId="24" borderId="0" xfId="188" applyFont="1" applyFill="1" applyBorder="1"/>
    <xf numFmtId="0" fontId="23" fillId="24" borderId="0" xfId="188" applyFont="1" applyFill="1" applyAlignment="1">
      <alignment horizontal="center" vertical="center"/>
    </xf>
    <xf numFmtId="0" fontId="26" fillId="24" borderId="0" xfId="0" applyFont="1" applyFill="1" applyAlignment="1"/>
    <xf numFmtId="0" fontId="4" fillId="24" borderId="0" xfId="0" applyFont="1" applyFill="1" applyAlignment="1"/>
    <xf numFmtId="0" fontId="29" fillId="24" borderId="0" xfId="188" applyFont="1" applyFill="1" applyAlignment="1">
      <alignment vertical="center"/>
    </xf>
    <xf numFmtId="0" fontId="30" fillId="24" borderId="0" xfId="188" applyFont="1" applyFill="1"/>
    <xf numFmtId="0" fontId="23" fillId="24" borderId="10" xfId="188" applyFont="1" applyFill="1" applyBorder="1" applyAlignment="1">
      <alignment horizontal="center" vertical="center"/>
    </xf>
    <xf numFmtId="0" fontId="23" fillId="24" borderId="10" xfId="188" applyFont="1" applyFill="1" applyBorder="1" applyAlignment="1">
      <alignment horizontal="center"/>
    </xf>
    <xf numFmtId="49" fontId="23" fillId="24" borderId="10" xfId="188" applyNumberFormat="1" applyFont="1" applyFill="1" applyBorder="1" applyAlignment="1">
      <alignment horizontal="center"/>
    </xf>
    <xf numFmtId="0" fontId="23" fillId="24" borderId="0" xfId="188" applyFont="1" applyFill="1"/>
    <xf numFmtId="0" fontId="33" fillId="24" borderId="10" xfId="0" applyFont="1" applyFill="1" applyBorder="1" applyAlignment="1">
      <alignment horizontal="center" wrapText="1"/>
    </xf>
    <xf numFmtId="0" fontId="33" fillId="24" borderId="10" xfId="0" applyFont="1" applyFill="1" applyBorder="1" applyAlignment="1">
      <alignment horizontal="center" vertical="top" wrapText="1"/>
    </xf>
    <xf numFmtId="0" fontId="34" fillId="24" borderId="10" xfId="188" applyFont="1" applyFill="1" applyBorder="1" applyAlignment="1">
      <alignment horizontal="center" vertical="center"/>
    </xf>
    <xf numFmtId="0" fontId="4" fillId="24" borderId="10" xfId="188" applyFont="1" applyFill="1" applyBorder="1" applyAlignment="1">
      <alignment horizontal="center"/>
    </xf>
    <xf numFmtId="0" fontId="33" fillId="24" borderId="10" xfId="0" applyFont="1" applyFill="1" applyBorder="1" applyAlignment="1">
      <alignment vertical="top" wrapText="1"/>
    </xf>
    <xf numFmtId="0" fontId="34" fillId="24" borderId="10" xfId="188" applyFont="1" applyFill="1" applyBorder="1"/>
    <xf numFmtId="49" fontId="33" fillId="24" borderId="10" xfId="0" applyNumberFormat="1" applyFont="1" applyFill="1" applyBorder="1" applyAlignment="1">
      <alignment horizontal="center" wrapText="1"/>
    </xf>
    <xf numFmtId="0" fontId="36" fillId="24" borderId="10" xfId="0" applyFont="1" applyFill="1" applyBorder="1" applyAlignment="1">
      <alignment horizontal="left" vertical="top" wrapText="1"/>
    </xf>
    <xf numFmtId="0" fontId="33" fillId="24" borderId="11" xfId="0" applyFont="1" applyFill="1" applyBorder="1" applyAlignment="1">
      <alignment horizontal="left" vertical="center" wrapText="1" indent="2"/>
    </xf>
    <xf numFmtId="0" fontId="33" fillId="24" borderId="10" xfId="0" applyFont="1" applyFill="1" applyBorder="1" applyAlignment="1">
      <alignment horizontal="left" vertical="top" wrapText="1"/>
    </xf>
    <xf numFmtId="167" fontId="33" fillId="24" borderId="10" xfId="0" applyNumberFormat="1" applyFont="1" applyFill="1" applyBorder="1" applyAlignment="1">
      <alignment horizontal="center" wrapText="1"/>
    </xf>
    <xf numFmtId="0" fontId="33" fillId="24" borderId="11" xfId="0" applyFont="1" applyFill="1" applyBorder="1" applyAlignment="1">
      <alignment horizontal="left" vertical="top" wrapText="1" indent="2"/>
    </xf>
    <xf numFmtId="0" fontId="43" fillId="24" borderId="10" xfId="188" applyFont="1" applyFill="1" applyBorder="1" applyAlignment="1">
      <alignment horizontal="center" vertical="center" textRotation="90" wrapText="1"/>
    </xf>
    <xf numFmtId="164" fontId="4" fillId="24" borderId="10" xfId="188" applyNumberFormat="1" applyFont="1" applyFill="1" applyBorder="1" applyAlignment="1">
      <alignment horizontal="center"/>
    </xf>
    <xf numFmtId="0" fontId="24" fillId="24" borderId="0" xfId="188" applyFont="1" applyFill="1" applyBorder="1" applyAlignment="1">
      <alignment horizontal="center" vertical="center" wrapText="1"/>
    </xf>
    <xf numFmtId="0" fontId="27" fillId="24" borderId="0" xfId="188" applyFont="1" applyFill="1" applyAlignment="1">
      <alignment horizontal="center" vertical="center"/>
    </xf>
    <xf numFmtId="0" fontId="28" fillId="24" borderId="0" xfId="188" applyFont="1" applyFill="1" applyAlignment="1">
      <alignment horizontal="center" vertical="center"/>
    </xf>
    <xf numFmtId="0" fontId="28" fillId="24" borderId="0" xfId="188" applyFont="1" applyFill="1" applyAlignment="1">
      <alignment horizontal="center"/>
    </xf>
    <xf numFmtId="0" fontId="28" fillId="24" borderId="0" xfId="188" applyFont="1" applyFill="1" applyAlignment="1">
      <alignment vertical="center"/>
    </xf>
    <xf numFmtId="0" fontId="26" fillId="0" borderId="0" xfId="81" applyFont="1" applyAlignment="1">
      <alignment horizontal="right" vertical="center"/>
    </xf>
    <xf numFmtId="0" fontId="26" fillId="0" borderId="0" xfId="81" applyFont="1" applyAlignment="1">
      <alignment horizontal="right"/>
    </xf>
    <xf numFmtId="0" fontId="29" fillId="24" borderId="0" xfId="188" applyFont="1" applyFill="1" applyAlignment="1">
      <alignment horizontal="right"/>
    </xf>
    <xf numFmtId="0" fontId="42" fillId="24" borderId="0" xfId="188" applyFont="1" applyFill="1" applyAlignment="1">
      <alignment horizontal="center" vertical="top"/>
    </xf>
    <xf numFmtId="0" fontId="23" fillId="24" borderId="11" xfId="188" applyFont="1" applyFill="1" applyBorder="1" applyAlignment="1">
      <alignment horizontal="center" vertical="center" wrapText="1"/>
    </xf>
    <xf numFmtId="0" fontId="23" fillId="24" borderId="12" xfId="188" applyFont="1" applyFill="1" applyBorder="1" applyAlignment="1">
      <alignment horizontal="center" vertical="center" wrapText="1"/>
    </xf>
    <xf numFmtId="0" fontId="23" fillId="24" borderId="13" xfId="188" applyFont="1" applyFill="1" applyBorder="1" applyAlignment="1">
      <alignment horizontal="center" vertical="center" wrapText="1"/>
    </xf>
    <xf numFmtId="0" fontId="23" fillId="24" borderId="10" xfId="188" applyFont="1" applyFill="1" applyBorder="1" applyAlignment="1">
      <alignment horizontal="center" vertical="center" wrapText="1"/>
    </xf>
    <xf numFmtId="0" fontId="27" fillId="24" borderId="0" xfId="188" applyFont="1" applyFill="1" applyAlignment="1">
      <alignment horizontal="center" vertical="center"/>
    </xf>
    <xf numFmtId="0" fontId="26" fillId="24" borderId="0" xfId="0" applyFont="1" applyFill="1" applyAlignment="1">
      <alignment horizontal="center"/>
    </xf>
    <xf numFmtId="0" fontId="41" fillId="24" borderId="0" xfId="0" applyFont="1" applyFill="1" applyAlignment="1">
      <alignment horizontal="center"/>
    </xf>
    <xf numFmtId="0" fontId="45" fillId="24" borderId="0" xfId="188" applyFont="1" applyFill="1" applyAlignment="1">
      <alignment horizontal="right"/>
    </xf>
    <xf numFmtId="0" fontId="28" fillId="24" borderId="0" xfId="188" applyFont="1" applyFill="1" applyAlignment="1">
      <alignment horizontal="center" vertical="center"/>
    </xf>
    <xf numFmtId="0" fontId="28" fillId="24" borderId="0" xfId="188" applyFont="1" applyFill="1" applyAlignment="1">
      <alignment horizontal="center"/>
    </xf>
    <xf numFmtId="0" fontId="24" fillId="24" borderId="0" xfId="188" applyFont="1" applyFill="1" applyBorder="1" applyAlignment="1">
      <alignment horizontal="center" vertical="center" wrapText="1"/>
    </xf>
  </cellXfs>
  <cellStyles count="271">
    <cellStyle name="20% - Акцент1" xfId="1" builtinId="30" customBuiltin="1"/>
    <cellStyle name="20% - Акцент1 2" xfId="7"/>
    <cellStyle name="20% - Акцент2" xfId="2" builtinId="34" customBuiltin="1"/>
    <cellStyle name="20% - Акцент2 2" xfId="8"/>
    <cellStyle name="20% - Акцент3" xfId="3" builtinId="38" customBuiltin="1"/>
    <cellStyle name="20% - Акцент3 2" xfId="9"/>
    <cellStyle name="20% - Акцент4" xfId="4" builtinId="42" customBuiltin="1"/>
    <cellStyle name="20% - Акцент4 2" xfId="10"/>
    <cellStyle name="20% - Акцент5" xfId="5" builtinId="46" customBuiltin="1"/>
    <cellStyle name="20% - Акцент5 2" xfId="11"/>
    <cellStyle name="20% - Акцент6" xfId="6" builtinId="50" customBuiltin="1"/>
    <cellStyle name="20% - Акцент6 2" xfId="12"/>
    <cellStyle name="40% - Акцент1" xfId="13" builtinId="31" customBuiltin="1"/>
    <cellStyle name="40% - Акцент1 2" xfId="19"/>
    <cellStyle name="40% - Акцент2" xfId="14" builtinId="35" customBuiltin="1"/>
    <cellStyle name="40% - Акцент2 2" xfId="20"/>
    <cellStyle name="40% - Акцент3" xfId="15" builtinId="39" customBuiltin="1"/>
    <cellStyle name="40% - Акцент3 2" xfId="21"/>
    <cellStyle name="40% - Акцент4" xfId="16" builtinId="43" customBuiltin="1"/>
    <cellStyle name="40% - Акцент4 2" xfId="22"/>
    <cellStyle name="40% - Акцент5" xfId="17" builtinId="47" customBuiltin="1"/>
    <cellStyle name="40% - Акцент5 2" xfId="23"/>
    <cellStyle name="40% - Акцент6" xfId="18" builtinId="51" customBuiltin="1"/>
    <cellStyle name="40% - Акцент6 2" xfId="24"/>
    <cellStyle name="60% - Акцент1" xfId="25" builtinId="32" customBuiltin="1"/>
    <cellStyle name="60% - Акцент1 2" xfId="31"/>
    <cellStyle name="60% - Акцент2" xfId="26" builtinId="36" customBuiltin="1"/>
    <cellStyle name="60% - Акцент2 2" xfId="32"/>
    <cellStyle name="60% - Акцент3" xfId="27" builtinId="40" customBuiltin="1"/>
    <cellStyle name="60% - Акцент3 2" xfId="33"/>
    <cellStyle name="60% - Акцент4" xfId="28" builtinId="44" customBuiltin="1"/>
    <cellStyle name="60% - Акцент4 2" xfId="34"/>
    <cellStyle name="60% - Акцент5" xfId="29" builtinId="48" customBuiltin="1"/>
    <cellStyle name="60% - Акцент5 2" xfId="35"/>
    <cellStyle name="60% - Акцент6" xfId="30" builtinId="52" customBuiltin="1"/>
    <cellStyle name="60% - Акцент6 2" xfId="36"/>
    <cellStyle name="Normal 2" xfId="55"/>
    <cellStyle name="Акцент1" xfId="37" builtinId="29" customBuiltin="1"/>
    <cellStyle name="Акцент1 2" xfId="61"/>
    <cellStyle name="Акцент2" xfId="38" builtinId="33" customBuiltin="1"/>
    <cellStyle name="Акцент2 2" xfId="62"/>
    <cellStyle name="Акцент3" xfId="39" builtinId="37" customBuiltin="1"/>
    <cellStyle name="Акцент3 2" xfId="63"/>
    <cellStyle name="Акцент4" xfId="40" builtinId="41" customBuiltin="1"/>
    <cellStyle name="Акцент4 2" xfId="64"/>
    <cellStyle name="Акцент5" xfId="41" builtinId="45" customBuiltin="1"/>
    <cellStyle name="Акцент5 2" xfId="65"/>
    <cellStyle name="Акцент6" xfId="42" builtinId="49" customBuiltin="1"/>
    <cellStyle name="Акцент6 2" xfId="66"/>
    <cellStyle name="Ввод " xfId="52" builtinId="20" customBuiltin="1"/>
    <cellStyle name="Ввод  2" xfId="67"/>
    <cellStyle name="Вывод" xfId="57" builtinId="21" customBuiltin="1"/>
    <cellStyle name="Вывод 2" xfId="68"/>
    <cellStyle name="Вычисление" xfId="44" builtinId="22" customBuiltin="1"/>
    <cellStyle name="Вычисление 2" xfId="69"/>
    <cellStyle name="Заголовок 1" xfId="48" builtinId="16" customBuiltin="1"/>
    <cellStyle name="Заголовок 1 2" xfId="70"/>
    <cellStyle name="Заголовок 2" xfId="49" builtinId="17" customBuiltin="1"/>
    <cellStyle name="Заголовок 2 2" xfId="71"/>
    <cellStyle name="Заголовок 3" xfId="50" builtinId="18" customBuiltin="1"/>
    <cellStyle name="Заголовок 3 2" xfId="72"/>
    <cellStyle name="Заголовок 4" xfId="51" builtinId="19" customBuiltin="1"/>
    <cellStyle name="Заголовок 4 2" xfId="73"/>
    <cellStyle name="Итог" xfId="59" builtinId="25" customBuiltin="1"/>
    <cellStyle name="Итог 2" xfId="74"/>
    <cellStyle name="Контрольная ячейка" xfId="45" builtinId="23" customBuiltin="1"/>
    <cellStyle name="Контрольная ячейка 2" xfId="75"/>
    <cellStyle name="Название" xfId="58" builtinId="15" customBuiltin="1"/>
    <cellStyle name="Название 2" xfId="76"/>
    <cellStyle name="Нейтральный" xfId="54" builtinId="28" customBuiltin="1"/>
    <cellStyle name="Нейтральный 2" xfId="77"/>
    <cellStyle name="Обычный" xfId="0" builtinId="0"/>
    <cellStyle name="Обычный 12 2" xfId="78"/>
    <cellStyle name="Обычный 2" xfId="79"/>
    <cellStyle name="Обычный 2 26 2" xfId="80"/>
    <cellStyle name="Обычный 3" xfId="81"/>
    <cellStyle name="Обычный 3 2" xfId="82"/>
    <cellStyle name="Обычный 3 2 2 2" xfId="83"/>
    <cellStyle name="Обычный 3 21" xfId="84"/>
    <cellStyle name="Обычный 4" xfId="85"/>
    <cellStyle name="Обычный 4 2" xfId="86"/>
    <cellStyle name="Обычный 5" xfId="87"/>
    <cellStyle name="Обычный 6" xfId="88"/>
    <cellStyle name="Обычный 6 2" xfId="89"/>
    <cellStyle name="Обычный 6 2 2" xfId="90"/>
    <cellStyle name="Обычный 6 2 2 2" xfId="91"/>
    <cellStyle name="Обычный 6 2 2 2 2" xfId="92"/>
    <cellStyle name="Обычный 6 2 2 2 2 2" xfId="93"/>
    <cellStyle name="Обычный 6 2 2 2 2 2 2" xfId="94"/>
    <cellStyle name="Обычный 6 2 2 2 2 2 3" xfId="95"/>
    <cellStyle name="Обычный 6 2 2 2 2 3" xfId="96"/>
    <cellStyle name="Обычный 6 2 2 2 2 4" xfId="97"/>
    <cellStyle name="Обычный 6 2 2 2 3" xfId="98"/>
    <cellStyle name="Обычный 6 2 2 2 3 2" xfId="99"/>
    <cellStyle name="Обычный 6 2 2 2 3 3" xfId="100"/>
    <cellStyle name="Обычный 6 2 2 2 4" xfId="101"/>
    <cellStyle name="Обычный 6 2 2 2 5" xfId="102"/>
    <cellStyle name="Обычный 6 2 2 3" xfId="103"/>
    <cellStyle name="Обычный 6 2 2 3 2" xfId="104"/>
    <cellStyle name="Обычный 6 2 2 3 2 2" xfId="105"/>
    <cellStyle name="Обычный 6 2 2 3 2 3" xfId="106"/>
    <cellStyle name="Обычный 6 2 2 3 3" xfId="107"/>
    <cellStyle name="Обычный 6 2 2 3 4" xfId="108"/>
    <cellStyle name="Обычный 6 2 2 4" xfId="109"/>
    <cellStyle name="Обычный 6 2 2 4 2" xfId="110"/>
    <cellStyle name="Обычный 6 2 2 4 2 2" xfId="111"/>
    <cellStyle name="Обычный 6 2 2 4 2 3" xfId="112"/>
    <cellStyle name="Обычный 6 2 2 4 3" xfId="113"/>
    <cellStyle name="Обычный 6 2 2 4 4" xfId="114"/>
    <cellStyle name="Обычный 6 2 2 5" xfId="115"/>
    <cellStyle name="Обычный 6 2 2 5 2" xfId="116"/>
    <cellStyle name="Обычный 6 2 2 5 3" xfId="117"/>
    <cellStyle name="Обычный 6 2 2 6" xfId="118"/>
    <cellStyle name="Обычный 6 2 2 7" xfId="119"/>
    <cellStyle name="Обычный 6 2 2 8" xfId="120"/>
    <cellStyle name="Обычный 6 2 3" xfId="121"/>
    <cellStyle name="Обычный 6 2 3 2" xfId="122"/>
    <cellStyle name="Обычный 6 2 3 2 2" xfId="123"/>
    <cellStyle name="Обычный 6 2 3 2 2 2" xfId="124"/>
    <cellStyle name="Обычный 6 2 3 2 2 2 2" xfId="125"/>
    <cellStyle name="Обычный 6 2 3 2 2 2 3" xfId="126"/>
    <cellStyle name="Обычный 6 2 3 2 2 3" xfId="127"/>
    <cellStyle name="Обычный 6 2 3 2 2 4" xfId="128"/>
    <cellStyle name="Обычный 6 2 3 2 3" xfId="129"/>
    <cellStyle name="Обычный 6 2 3 2 3 2" xfId="130"/>
    <cellStyle name="Обычный 6 2 3 2 3 3" xfId="131"/>
    <cellStyle name="Обычный 6 2 3 2 4" xfId="132"/>
    <cellStyle name="Обычный 6 2 3 2 5" xfId="133"/>
    <cellStyle name="Обычный 6 2 3 3" xfId="134"/>
    <cellStyle name="Обычный 6 2 3 3 2" xfId="135"/>
    <cellStyle name="Обычный 6 2 3 3 2 2" xfId="136"/>
    <cellStyle name="Обычный 6 2 3 3 2 3" xfId="137"/>
    <cellStyle name="Обычный 6 2 3 3 3" xfId="138"/>
    <cellStyle name="Обычный 6 2 3 3 4" xfId="139"/>
    <cellStyle name="Обычный 6 2 3 4" xfId="140"/>
    <cellStyle name="Обычный 6 2 3 4 2" xfId="141"/>
    <cellStyle name="Обычный 6 2 3 4 2 2" xfId="142"/>
    <cellStyle name="Обычный 6 2 3 4 2 3" xfId="143"/>
    <cellStyle name="Обычный 6 2 3 4 3" xfId="144"/>
    <cellStyle name="Обычный 6 2 3 4 4" xfId="145"/>
    <cellStyle name="Обычный 6 2 3 5" xfId="146"/>
    <cellStyle name="Обычный 6 2 3 5 2" xfId="147"/>
    <cellStyle name="Обычный 6 2 3 5 3" xfId="148"/>
    <cellStyle name="Обычный 6 2 3 6" xfId="149"/>
    <cellStyle name="Обычный 6 2 3 7" xfId="150"/>
    <cellStyle name="Обычный 6 2 3 8" xfId="151"/>
    <cellStyle name="Обычный 6 2 4" xfId="152"/>
    <cellStyle name="Обычный 6 2 4 2" xfId="153"/>
    <cellStyle name="Обычный 6 2 4 2 2" xfId="154"/>
    <cellStyle name="Обычный 6 2 4 2 3" xfId="155"/>
    <cellStyle name="Обычный 6 2 4 3" xfId="156"/>
    <cellStyle name="Обычный 6 2 4 4" xfId="157"/>
    <cellStyle name="Обычный 6 2 5" xfId="158"/>
    <cellStyle name="Обычный 6 2 5 2" xfId="159"/>
    <cellStyle name="Обычный 6 2 5 2 2" xfId="160"/>
    <cellStyle name="Обычный 6 2 5 2 3" xfId="161"/>
    <cellStyle name="Обычный 6 2 5 3" xfId="162"/>
    <cellStyle name="Обычный 6 2 5 4" xfId="163"/>
    <cellStyle name="Обычный 6 2 6" xfId="164"/>
    <cellStyle name="Обычный 6 2 6 2" xfId="165"/>
    <cellStyle name="Обычный 6 2 6 3" xfId="166"/>
    <cellStyle name="Обычный 6 2 7" xfId="167"/>
    <cellStyle name="Обычный 6 2 8" xfId="168"/>
    <cellStyle name="Обычный 6 2 9" xfId="169"/>
    <cellStyle name="Обычный 6 3" xfId="170"/>
    <cellStyle name="Обычный 6 3 2" xfId="171"/>
    <cellStyle name="Обычный 6 3 2 2" xfId="172"/>
    <cellStyle name="Обычный 6 3 2 3" xfId="173"/>
    <cellStyle name="Обычный 6 3 3" xfId="174"/>
    <cellStyle name="Обычный 6 3 4" xfId="175"/>
    <cellStyle name="Обычный 6 4" xfId="176"/>
    <cellStyle name="Обычный 6 4 2" xfId="177"/>
    <cellStyle name="Обычный 6 4 2 2" xfId="178"/>
    <cellStyle name="Обычный 6 4 2 3" xfId="179"/>
    <cellStyle name="Обычный 6 4 3" xfId="180"/>
    <cellStyle name="Обычный 6 4 4" xfId="181"/>
    <cellStyle name="Обычный 6 5" xfId="182"/>
    <cellStyle name="Обычный 6 5 2" xfId="183"/>
    <cellStyle name="Обычный 6 5 3" xfId="184"/>
    <cellStyle name="Обычный 6 6" xfId="185"/>
    <cellStyle name="Обычный 6 7" xfId="186"/>
    <cellStyle name="Обычный 6 8" xfId="187"/>
    <cellStyle name="Обычный 7" xfId="188"/>
    <cellStyle name="Обычный 7 2" xfId="189"/>
    <cellStyle name="Обычный 7 2 2" xfId="190"/>
    <cellStyle name="Обычный 7 2 2 2" xfId="191"/>
    <cellStyle name="Обычный 7 2 2 2 2" xfId="192"/>
    <cellStyle name="Обычный 7 2 2 2 3" xfId="193"/>
    <cellStyle name="Обычный 7 2 2 3" xfId="194"/>
    <cellStyle name="Обычный 7 2 2 4" xfId="195"/>
    <cellStyle name="Обычный 7 2 3" xfId="196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208"/>
    <cellStyle name="Обычный 9" xfId="209"/>
    <cellStyle name="Обычный 9 2" xfId="210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217"/>
    <cellStyle name="Обычный 9 3 2" xfId="218"/>
    <cellStyle name="Обычный 9 3 3" xfId="219"/>
    <cellStyle name="Обычный 9 3 4" xfId="220"/>
    <cellStyle name="Обычный 9 4" xfId="221"/>
    <cellStyle name="Обычный 9 5" xfId="222"/>
    <cellStyle name="Плохой" xfId="43" builtinId="27" customBuiltin="1"/>
    <cellStyle name="Плохой 2" xfId="223"/>
    <cellStyle name="Пояснение" xfId="46" builtinId="53" customBuiltin="1"/>
    <cellStyle name="Пояснение 2" xfId="224"/>
    <cellStyle name="Примечание" xfId="56" builtinId="10" customBuiltin="1"/>
    <cellStyle name="Примечание 2" xfId="225"/>
    <cellStyle name="Процентный 2" xfId="226"/>
    <cellStyle name="Процентный 3" xfId="227"/>
    <cellStyle name="Связанная ячейка" xfId="53" builtinId="24" customBuiltin="1"/>
    <cellStyle name="Связанная ячейка 2" xfId="228"/>
    <cellStyle name="Стиль 1" xfId="229"/>
    <cellStyle name="Текст предупреждения" xfId="60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47" builtinId="26" customBuiltin="1"/>
    <cellStyle name="Хороший 2" xfId="2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D169"/>
  <sheetViews>
    <sheetView tabSelected="1" zoomScale="70" zoomScaleNormal="70" workbookViewId="0">
      <selection activeCell="B17" sqref="B17:B20"/>
    </sheetView>
  </sheetViews>
  <sheetFormatPr defaultRowHeight="12"/>
  <cols>
    <col min="1" max="1" width="9.75" style="1" customWidth="1"/>
    <col min="2" max="2" width="69" style="1" customWidth="1"/>
    <col min="3" max="3" width="12.75" style="1" customWidth="1"/>
    <col min="4" max="11" width="13.125" style="1" customWidth="1"/>
    <col min="12" max="17" width="11" style="1" customWidth="1"/>
    <col min="18" max="19" width="14.125" style="1" customWidth="1"/>
    <col min="20" max="21" width="17.75" style="1" customWidth="1"/>
    <col min="22" max="23" width="15.5" style="1" customWidth="1"/>
    <col min="24" max="16384" width="9" style="1"/>
  </cols>
  <sheetData>
    <row r="1" spans="1:30" ht="21.75" customHeight="1">
      <c r="W1" s="31" t="s">
        <v>316</v>
      </c>
    </row>
    <row r="2" spans="1:30" ht="21.75" customHeight="1">
      <c r="W2" s="32" t="s">
        <v>317</v>
      </c>
    </row>
    <row r="3" spans="1:30" ht="21.75" customHeight="1">
      <c r="W3" s="32" t="s">
        <v>319</v>
      </c>
    </row>
    <row r="4" spans="1:30" ht="15.75">
      <c r="L4" s="26"/>
      <c r="M4" s="45"/>
      <c r="N4" s="45"/>
      <c r="O4" s="45"/>
      <c r="P4" s="45"/>
      <c r="Q4" s="26"/>
    </row>
    <row r="5" spans="1:30">
      <c r="L5" s="2"/>
      <c r="M5" s="2"/>
      <c r="N5" s="2"/>
      <c r="O5" s="2"/>
      <c r="P5" s="2"/>
      <c r="Q5" s="2"/>
    </row>
    <row r="6" spans="1:30" ht="20.25">
      <c r="B6" s="30"/>
      <c r="C6" s="30"/>
      <c r="D6" s="30"/>
      <c r="F6" s="28"/>
      <c r="G6" s="43" t="s">
        <v>22</v>
      </c>
      <c r="H6" s="43"/>
      <c r="I6" s="43"/>
      <c r="J6" s="43"/>
      <c r="K6" s="43"/>
      <c r="L6" s="43"/>
      <c r="M6" s="43"/>
      <c r="N6" s="28"/>
      <c r="O6" s="28"/>
      <c r="P6" s="28"/>
      <c r="Q6" s="30"/>
      <c r="R6" s="30"/>
      <c r="S6" s="30"/>
      <c r="T6" s="42" t="s">
        <v>320</v>
      </c>
      <c r="U6" s="42"/>
      <c r="V6" s="42"/>
      <c r="W6" s="42"/>
    </row>
    <row r="7" spans="1:30" ht="18.75">
      <c r="B7" s="29"/>
      <c r="C7" s="29"/>
      <c r="D7" s="29"/>
      <c r="E7" s="29"/>
      <c r="F7" s="29"/>
      <c r="G7" s="44" t="s">
        <v>132</v>
      </c>
      <c r="H7" s="44"/>
      <c r="I7" s="44"/>
      <c r="J7" s="44"/>
      <c r="K7" s="44"/>
      <c r="L7" s="44"/>
      <c r="M7" s="44"/>
      <c r="N7" s="29"/>
      <c r="O7" s="29"/>
      <c r="P7" s="29"/>
      <c r="Q7" s="29"/>
      <c r="R7" s="29"/>
      <c r="S7" s="29"/>
      <c r="T7" s="33"/>
      <c r="U7" s="33"/>
      <c r="V7" s="33"/>
      <c r="W7" s="33"/>
    </row>
    <row r="8" spans="1:30" ht="15.75" customHeight="1">
      <c r="T8" s="42" t="s">
        <v>321</v>
      </c>
      <c r="U8" s="42"/>
      <c r="V8" s="42"/>
      <c r="W8" s="42"/>
    </row>
    <row r="9" spans="1:30" ht="21.75" customHeight="1">
      <c r="A9" s="39" t="s">
        <v>306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1:30" ht="15.75" customHeight="1">
      <c r="A10" s="34" t="s">
        <v>310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</row>
    <row r="12" spans="1:30" ht="16.5" customHeight="1">
      <c r="A12" s="39" t="s">
        <v>305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1:30" ht="18.7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3"/>
      <c r="S13" s="3"/>
      <c r="T13" s="27"/>
      <c r="U13" s="27"/>
      <c r="V13" s="27"/>
      <c r="W13" s="27"/>
    </row>
    <row r="14" spans="1:30" s="2" customFormat="1" ht="18.75">
      <c r="A14" s="40" t="s">
        <v>318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"/>
      <c r="Y14" s="4"/>
      <c r="Z14" s="4"/>
      <c r="AA14" s="4"/>
      <c r="AB14" s="4"/>
      <c r="AC14" s="4"/>
      <c r="AD14" s="4"/>
    </row>
    <row r="15" spans="1:30" s="2" customFormat="1" ht="18.75">
      <c r="A15" s="41" t="s">
        <v>309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5"/>
      <c r="Y15" s="5"/>
      <c r="Z15" s="5"/>
      <c r="AA15" s="5"/>
      <c r="AB15" s="5"/>
      <c r="AC15" s="5"/>
      <c r="AD15" s="5"/>
    </row>
    <row r="16" spans="1:30" s="2" customFormat="1" ht="18.7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"/>
      <c r="Y16" s="4"/>
      <c r="Z16" s="4"/>
      <c r="AA16" s="4"/>
      <c r="AB16" s="4"/>
      <c r="AC16" s="4"/>
      <c r="AD16" s="4"/>
    </row>
    <row r="17" spans="1:23" s="6" customFormat="1" ht="15.75">
      <c r="A17" s="38" t="s">
        <v>21</v>
      </c>
      <c r="B17" s="38" t="s">
        <v>1</v>
      </c>
      <c r="C17" s="38" t="s">
        <v>0</v>
      </c>
      <c r="D17" s="38" t="s">
        <v>20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</row>
    <row r="18" spans="1:23" ht="117.75" customHeight="1">
      <c r="A18" s="38"/>
      <c r="B18" s="38"/>
      <c r="C18" s="38"/>
      <c r="D18" s="35" t="s">
        <v>127</v>
      </c>
      <c r="E18" s="36"/>
      <c r="F18" s="36"/>
      <c r="G18" s="36"/>
      <c r="H18" s="36"/>
      <c r="I18" s="36"/>
      <c r="J18" s="36"/>
      <c r="K18" s="37"/>
      <c r="L18" s="35" t="s">
        <v>128</v>
      </c>
      <c r="M18" s="36"/>
      <c r="N18" s="36"/>
      <c r="O18" s="36"/>
      <c r="P18" s="36"/>
      <c r="Q18" s="37"/>
      <c r="R18" s="38" t="s">
        <v>2</v>
      </c>
      <c r="S18" s="38"/>
      <c r="T18" s="38" t="s">
        <v>3</v>
      </c>
      <c r="U18" s="38"/>
      <c r="V18" s="38"/>
      <c r="W18" s="38"/>
    </row>
    <row r="19" spans="1:23" s="7" customFormat="1" ht="156.75" customHeight="1">
      <c r="A19" s="38"/>
      <c r="B19" s="38"/>
      <c r="C19" s="38"/>
      <c r="D19" s="35" t="s">
        <v>121</v>
      </c>
      <c r="E19" s="37"/>
      <c r="F19" s="35" t="s">
        <v>122</v>
      </c>
      <c r="G19" s="37"/>
      <c r="H19" s="35" t="s">
        <v>123</v>
      </c>
      <c r="I19" s="36"/>
      <c r="J19" s="35" t="s">
        <v>296</v>
      </c>
      <c r="K19" s="36"/>
      <c r="L19" s="35" t="s">
        <v>124</v>
      </c>
      <c r="M19" s="37"/>
      <c r="N19" s="35" t="s">
        <v>125</v>
      </c>
      <c r="O19" s="37"/>
      <c r="P19" s="35" t="s">
        <v>126</v>
      </c>
      <c r="Q19" s="37"/>
      <c r="R19" s="35" t="s">
        <v>311</v>
      </c>
      <c r="S19" s="37"/>
      <c r="T19" s="35" t="s">
        <v>312</v>
      </c>
      <c r="U19" s="36"/>
      <c r="V19" s="35" t="s">
        <v>313</v>
      </c>
      <c r="W19" s="37"/>
    </row>
    <row r="20" spans="1:23" ht="110.25">
      <c r="A20" s="38"/>
      <c r="B20" s="38"/>
      <c r="C20" s="38"/>
      <c r="D20" s="24" t="s">
        <v>18</v>
      </c>
      <c r="E20" s="24" t="s">
        <v>19</v>
      </c>
      <c r="F20" s="24" t="s">
        <v>18</v>
      </c>
      <c r="G20" s="24" t="s">
        <v>19</v>
      </c>
      <c r="H20" s="24" t="s">
        <v>18</v>
      </c>
      <c r="I20" s="24" t="s">
        <v>19</v>
      </c>
      <c r="J20" s="24" t="s">
        <v>18</v>
      </c>
      <c r="K20" s="24" t="s">
        <v>19</v>
      </c>
      <c r="L20" s="24" t="s">
        <v>18</v>
      </c>
      <c r="M20" s="24" t="s">
        <v>19</v>
      </c>
      <c r="N20" s="24" t="s">
        <v>18</v>
      </c>
      <c r="O20" s="24" t="s">
        <v>19</v>
      </c>
      <c r="P20" s="24" t="s">
        <v>18</v>
      </c>
      <c r="Q20" s="24" t="s">
        <v>19</v>
      </c>
      <c r="R20" s="24" t="s">
        <v>18</v>
      </c>
      <c r="S20" s="24" t="s">
        <v>19</v>
      </c>
      <c r="T20" s="24" t="s">
        <v>18</v>
      </c>
      <c r="U20" s="24" t="s">
        <v>19</v>
      </c>
      <c r="V20" s="24" t="s">
        <v>18</v>
      </c>
      <c r="W20" s="24" t="s">
        <v>19</v>
      </c>
    </row>
    <row r="21" spans="1:23" s="11" customFormat="1" ht="15.75">
      <c r="A21" s="8">
        <v>1</v>
      </c>
      <c r="B21" s="9">
        <v>2</v>
      </c>
      <c r="C21" s="8">
        <v>3</v>
      </c>
      <c r="D21" s="10" t="s">
        <v>8</v>
      </c>
      <c r="E21" s="10" t="s">
        <v>9</v>
      </c>
      <c r="F21" s="10" t="s">
        <v>10</v>
      </c>
      <c r="G21" s="10" t="s">
        <v>15</v>
      </c>
      <c r="H21" s="10" t="s">
        <v>297</v>
      </c>
      <c r="I21" s="10" t="s">
        <v>298</v>
      </c>
      <c r="J21" s="10" t="s">
        <v>299</v>
      </c>
      <c r="K21" s="10" t="s">
        <v>300</v>
      </c>
      <c r="L21" s="10" t="s">
        <v>4</v>
      </c>
      <c r="M21" s="10" t="s">
        <v>5</v>
      </c>
      <c r="N21" s="10" t="s">
        <v>11</v>
      </c>
      <c r="O21" s="10" t="s">
        <v>12</v>
      </c>
      <c r="P21" s="10" t="s">
        <v>301</v>
      </c>
      <c r="Q21" s="10" t="s">
        <v>302</v>
      </c>
      <c r="R21" s="10" t="s">
        <v>6</v>
      </c>
      <c r="S21" s="10" t="s">
        <v>7</v>
      </c>
      <c r="T21" s="10" t="s">
        <v>13</v>
      </c>
      <c r="U21" s="10" t="s">
        <v>14</v>
      </c>
      <c r="V21" s="10" t="s">
        <v>16</v>
      </c>
      <c r="W21" s="10" t="s">
        <v>17</v>
      </c>
    </row>
    <row r="22" spans="1:23" s="11" customFormat="1" ht="15.75">
      <c r="A22" s="12">
        <v>0</v>
      </c>
      <c r="B22" s="13" t="s">
        <v>23</v>
      </c>
      <c r="C22" s="14" t="s">
        <v>24</v>
      </c>
      <c r="D22" s="15">
        <v>5.16</v>
      </c>
      <c r="E22" s="15" t="s">
        <v>38</v>
      </c>
      <c r="F22" s="15">
        <v>9.68</v>
      </c>
      <c r="G22" s="15" t="s">
        <v>38</v>
      </c>
      <c r="H22" s="15">
        <v>11.67</v>
      </c>
      <c r="I22" s="15" t="s">
        <v>38</v>
      </c>
      <c r="J22" s="15">
        <v>56.24</v>
      </c>
      <c r="K22" s="15" t="s">
        <v>38</v>
      </c>
      <c r="L22" s="15">
        <v>1.51</v>
      </c>
      <c r="M22" s="15" t="s">
        <v>38</v>
      </c>
      <c r="N22" s="15">
        <v>60.411000000000001</v>
      </c>
      <c r="O22" s="15" t="s">
        <v>38</v>
      </c>
      <c r="P22" s="15">
        <v>5</v>
      </c>
      <c r="Q22" s="15" t="s">
        <v>38</v>
      </c>
      <c r="R22" s="25">
        <v>291.76190400000002</v>
      </c>
      <c r="S22" s="15" t="s">
        <v>38</v>
      </c>
      <c r="T22" s="25">
        <v>5.0049959999999993</v>
      </c>
      <c r="U22" s="15" t="s">
        <v>38</v>
      </c>
      <c r="V22" s="25">
        <f>V24+V26+V28</f>
        <v>763.73619599999995</v>
      </c>
      <c r="W22" s="15" t="s">
        <v>38</v>
      </c>
    </row>
    <row r="23" spans="1:23" ht="15.75">
      <c r="A23" s="12" t="s">
        <v>25</v>
      </c>
      <c r="B23" s="13" t="s">
        <v>26</v>
      </c>
      <c r="C23" s="14" t="s">
        <v>24</v>
      </c>
      <c r="D23" s="15" t="s">
        <v>38</v>
      </c>
      <c r="E23" s="15" t="s">
        <v>38</v>
      </c>
      <c r="F23" s="15">
        <v>9.68</v>
      </c>
      <c r="G23" s="15" t="s">
        <v>38</v>
      </c>
      <c r="H23" s="15" t="s">
        <v>38</v>
      </c>
      <c r="I23" s="15" t="s">
        <v>38</v>
      </c>
      <c r="J23" s="15">
        <v>56.24</v>
      </c>
      <c r="K23" s="15" t="s">
        <v>38</v>
      </c>
      <c r="L23" s="15" t="s">
        <v>38</v>
      </c>
      <c r="M23" s="15" t="s">
        <v>38</v>
      </c>
      <c r="N23" s="15">
        <v>40.07</v>
      </c>
      <c r="O23" s="15" t="s">
        <v>38</v>
      </c>
      <c r="P23" s="15" t="s">
        <v>38</v>
      </c>
      <c r="Q23" s="15" t="s">
        <v>38</v>
      </c>
      <c r="R23" s="25">
        <v>291.76190400000002</v>
      </c>
      <c r="S23" s="15" t="s">
        <v>38</v>
      </c>
      <c r="T23" s="15" t="s">
        <v>38</v>
      </c>
      <c r="U23" s="15" t="s">
        <v>38</v>
      </c>
      <c r="V23" s="15" t="s">
        <v>38</v>
      </c>
      <c r="W23" s="15" t="s">
        <v>38</v>
      </c>
    </row>
    <row r="24" spans="1:23" ht="15.75">
      <c r="A24" s="12" t="s">
        <v>27</v>
      </c>
      <c r="B24" s="13" t="s">
        <v>28</v>
      </c>
      <c r="C24" s="14" t="s">
        <v>24</v>
      </c>
      <c r="D24" s="15" t="s">
        <v>38</v>
      </c>
      <c r="E24" s="15" t="s">
        <v>38</v>
      </c>
      <c r="F24" s="15" t="s">
        <v>38</v>
      </c>
      <c r="G24" s="15" t="s">
        <v>38</v>
      </c>
      <c r="H24" s="15" t="s">
        <v>38</v>
      </c>
      <c r="I24" s="15" t="s">
        <v>38</v>
      </c>
      <c r="J24" s="15" t="s">
        <v>38</v>
      </c>
      <c r="K24" s="15" t="s">
        <v>38</v>
      </c>
      <c r="L24" s="15">
        <v>1.51</v>
      </c>
      <c r="M24" s="15" t="s">
        <v>38</v>
      </c>
      <c r="N24" s="15">
        <v>20.341000000000001</v>
      </c>
      <c r="O24" s="15" t="s">
        <v>38</v>
      </c>
      <c r="P24" s="15" t="s">
        <v>38</v>
      </c>
      <c r="Q24" s="15" t="s">
        <v>38</v>
      </c>
      <c r="R24" s="15" t="s">
        <v>38</v>
      </c>
      <c r="S24" s="15" t="s">
        <v>38</v>
      </c>
      <c r="T24" s="15" t="s">
        <v>38</v>
      </c>
      <c r="U24" s="15" t="s">
        <v>38</v>
      </c>
      <c r="V24" s="25">
        <f>110.81-6+V104</f>
        <v>561.04999999999995</v>
      </c>
      <c r="W24" s="15" t="s">
        <v>38</v>
      </c>
    </row>
    <row r="25" spans="1:23" ht="25.5">
      <c r="A25" s="12" t="s">
        <v>29</v>
      </c>
      <c r="B25" s="13" t="s">
        <v>30</v>
      </c>
      <c r="C25" s="14" t="s">
        <v>24</v>
      </c>
      <c r="D25" s="15" t="s">
        <v>38</v>
      </c>
      <c r="E25" s="15" t="s">
        <v>38</v>
      </c>
      <c r="F25" s="15" t="s">
        <v>38</v>
      </c>
      <c r="G25" s="15" t="s">
        <v>38</v>
      </c>
      <c r="H25" s="15" t="s">
        <v>38</v>
      </c>
      <c r="I25" s="15" t="s">
        <v>38</v>
      </c>
      <c r="J25" s="15" t="s">
        <v>38</v>
      </c>
      <c r="K25" s="15" t="s">
        <v>38</v>
      </c>
      <c r="L25" s="15" t="s">
        <v>38</v>
      </c>
      <c r="M25" s="15" t="s">
        <v>38</v>
      </c>
      <c r="N25" s="15" t="s">
        <v>38</v>
      </c>
      <c r="O25" s="15" t="s">
        <v>38</v>
      </c>
      <c r="P25" s="15" t="s">
        <v>38</v>
      </c>
      <c r="Q25" s="15" t="s">
        <v>38</v>
      </c>
      <c r="R25" s="15" t="s">
        <v>38</v>
      </c>
      <c r="S25" s="15" t="s">
        <v>38</v>
      </c>
      <c r="T25" s="15" t="s">
        <v>38</v>
      </c>
      <c r="U25" s="15" t="s">
        <v>38</v>
      </c>
      <c r="V25" s="15" t="s">
        <v>38</v>
      </c>
      <c r="W25" s="15" t="s">
        <v>38</v>
      </c>
    </row>
    <row r="26" spans="1:23" ht="15.75">
      <c r="A26" s="12" t="s">
        <v>31</v>
      </c>
      <c r="B26" s="13" t="s">
        <v>32</v>
      </c>
      <c r="C26" s="14" t="s">
        <v>24</v>
      </c>
      <c r="D26" s="15">
        <v>5.16</v>
      </c>
      <c r="E26" s="15" t="s">
        <v>38</v>
      </c>
      <c r="F26" s="15" t="s">
        <v>38</v>
      </c>
      <c r="G26" s="15" t="s">
        <v>38</v>
      </c>
      <c r="H26" s="15">
        <v>11.67</v>
      </c>
      <c r="I26" s="15" t="s">
        <v>38</v>
      </c>
      <c r="J26" s="15" t="s">
        <v>38</v>
      </c>
      <c r="K26" s="15" t="s">
        <v>38</v>
      </c>
      <c r="L26" s="15" t="s">
        <v>38</v>
      </c>
      <c r="M26" s="15" t="s">
        <v>38</v>
      </c>
      <c r="N26" s="15" t="s">
        <v>38</v>
      </c>
      <c r="O26" s="15" t="s">
        <v>38</v>
      </c>
      <c r="P26" s="15" t="s">
        <v>38</v>
      </c>
      <c r="Q26" s="15" t="s">
        <v>38</v>
      </c>
      <c r="R26" s="15" t="s">
        <v>38</v>
      </c>
      <c r="S26" s="15" t="s">
        <v>38</v>
      </c>
      <c r="T26" s="15" t="s">
        <v>38</v>
      </c>
      <c r="U26" s="15" t="s">
        <v>38</v>
      </c>
      <c r="V26" s="25">
        <v>130</v>
      </c>
      <c r="W26" s="15" t="s">
        <v>38</v>
      </c>
    </row>
    <row r="27" spans="1:23" ht="15.75">
      <c r="A27" s="12" t="s">
        <v>33</v>
      </c>
      <c r="B27" s="13" t="s">
        <v>34</v>
      </c>
      <c r="C27" s="14" t="s">
        <v>24</v>
      </c>
      <c r="D27" s="15" t="s">
        <v>38</v>
      </c>
      <c r="E27" s="15" t="s">
        <v>38</v>
      </c>
      <c r="F27" s="15" t="s">
        <v>38</v>
      </c>
      <c r="G27" s="15" t="s">
        <v>38</v>
      </c>
      <c r="H27" s="15" t="s">
        <v>38</v>
      </c>
      <c r="I27" s="15" t="s">
        <v>38</v>
      </c>
      <c r="J27" s="15" t="s">
        <v>38</v>
      </c>
      <c r="K27" s="15" t="s">
        <v>38</v>
      </c>
      <c r="L27" s="15" t="s">
        <v>38</v>
      </c>
      <c r="M27" s="15" t="s">
        <v>38</v>
      </c>
      <c r="N27" s="15" t="s">
        <v>38</v>
      </c>
      <c r="O27" s="15" t="s">
        <v>38</v>
      </c>
      <c r="P27" s="15" t="s">
        <v>38</v>
      </c>
      <c r="Q27" s="15" t="s">
        <v>38</v>
      </c>
      <c r="R27" s="15" t="s">
        <v>38</v>
      </c>
      <c r="S27" s="15" t="s">
        <v>38</v>
      </c>
      <c r="T27" s="15" t="s">
        <v>38</v>
      </c>
      <c r="U27" s="15" t="s">
        <v>38</v>
      </c>
      <c r="V27" s="15" t="s">
        <v>38</v>
      </c>
      <c r="W27" s="15" t="s">
        <v>38</v>
      </c>
    </row>
    <row r="28" spans="1:23" ht="15.75">
      <c r="A28" s="12" t="s">
        <v>35</v>
      </c>
      <c r="B28" s="13" t="s">
        <v>36</v>
      </c>
      <c r="C28" s="14" t="s">
        <v>24</v>
      </c>
      <c r="D28" s="15" t="s">
        <v>38</v>
      </c>
      <c r="E28" s="15" t="s">
        <v>38</v>
      </c>
      <c r="F28" s="15" t="s">
        <v>38</v>
      </c>
      <c r="G28" s="15" t="s">
        <v>38</v>
      </c>
      <c r="H28" s="15" t="s">
        <v>38</v>
      </c>
      <c r="I28" s="15" t="s">
        <v>38</v>
      </c>
      <c r="J28" s="15" t="s">
        <v>38</v>
      </c>
      <c r="K28" s="15" t="s">
        <v>38</v>
      </c>
      <c r="L28" s="15" t="s">
        <v>38</v>
      </c>
      <c r="M28" s="15" t="s">
        <v>38</v>
      </c>
      <c r="N28" s="15" t="s">
        <v>38</v>
      </c>
      <c r="O28" s="15" t="s">
        <v>38</v>
      </c>
      <c r="P28" s="15" t="s">
        <v>38</v>
      </c>
      <c r="Q28" s="15" t="s">
        <v>38</v>
      </c>
      <c r="R28" s="15" t="s">
        <v>38</v>
      </c>
      <c r="S28" s="15" t="s">
        <v>38</v>
      </c>
      <c r="T28" s="25">
        <v>5.0049959999999993</v>
      </c>
      <c r="U28" s="15" t="s">
        <v>38</v>
      </c>
      <c r="V28" s="25">
        <v>72.686195999999995</v>
      </c>
      <c r="W28" s="15" t="s">
        <v>38</v>
      </c>
    </row>
    <row r="29" spans="1:23" ht="15.75">
      <c r="A29" s="12"/>
      <c r="B29" s="16"/>
      <c r="C29" s="17"/>
      <c r="D29" s="15" t="s">
        <v>38</v>
      </c>
      <c r="E29" s="15" t="s">
        <v>38</v>
      </c>
      <c r="F29" s="15" t="s">
        <v>38</v>
      </c>
      <c r="G29" s="15" t="s">
        <v>38</v>
      </c>
      <c r="H29" s="15" t="s">
        <v>38</v>
      </c>
      <c r="I29" s="15" t="s">
        <v>38</v>
      </c>
      <c r="J29" s="15" t="s">
        <v>38</v>
      </c>
      <c r="K29" s="15" t="s">
        <v>38</v>
      </c>
      <c r="L29" s="15" t="s">
        <v>38</v>
      </c>
      <c r="M29" s="15" t="s">
        <v>38</v>
      </c>
      <c r="N29" s="15" t="s">
        <v>38</v>
      </c>
      <c r="O29" s="15" t="s">
        <v>38</v>
      </c>
      <c r="P29" s="15" t="s">
        <v>38</v>
      </c>
      <c r="Q29" s="15" t="s">
        <v>38</v>
      </c>
      <c r="R29" s="15" t="s">
        <v>38</v>
      </c>
      <c r="S29" s="15" t="s">
        <v>38</v>
      </c>
      <c r="T29" s="15" t="s">
        <v>38</v>
      </c>
      <c r="U29" s="15" t="s">
        <v>38</v>
      </c>
      <c r="V29" s="15" t="s">
        <v>38</v>
      </c>
      <c r="W29" s="15" t="s">
        <v>38</v>
      </c>
    </row>
    <row r="30" spans="1:23" ht="15.75">
      <c r="A30" s="12">
        <v>1</v>
      </c>
      <c r="B30" s="13" t="s">
        <v>37</v>
      </c>
      <c r="C30" s="14" t="s">
        <v>24</v>
      </c>
      <c r="D30" s="15" t="s">
        <v>38</v>
      </c>
      <c r="E30" s="15" t="s">
        <v>38</v>
      </c>
      <c r="F30" s="15" t="s">
        <v>38</v>
      </c>
      <c r="G30" s="15" t="s">
        <v>38</v>
      </c>
      <c r="H30" s="15" t="s">
        <v>38</v>
      </c>
      <c r="I30" s="15" t="s">
        <v>38</v>
      </c>
      <c r="J30" s="15" t="s">
        <v>38</v>
      </c>
      <c r="K30" s="15" t="s">
        <v>38</v>
      </c>
      <c r="L30" s="15" t="s">
        <v>38</v>
      </c>
      <c r="M30" s="15" t="s">
        <v>38</v>
      </c>
      <c r="N30" s="15" t="s">
        <v>38</v>
      </c>
      <c r="O30" s="15" t="s">
        <v>38</v>
      </c>
      <c r="P30" s="15" t="s">
        <v>38</v>
      </c>
      <c r="Q30" s="15" t="s">
        <v>38</v>
      </c>
      <c r="R30" s="25">
        <v>291.76190400000002</v>
      </c>
      <c r="S30" s="15" t="s">
        <v>38</v>
      </c>
      <c r="T30" s="25">
        <v>5</v>
      </c>
      <c r="U30" s="15" t="s">
        <v>38</v>
      </c>
      <c r="V30" s="25">
        <v>313.50236510000002</v>
      </c>
      <c r="W30" s="15" t="s">
        <v>38</v>
      </c>
    </row>
    <row r="31" spans="1:23" ht="15.75">
      <c r="A31" s="18" t="s">
        <v>39</v>
      </c>
      <c r="B31" s="13" t="s">
        <v>40</v>
      </c>
      <c r="C31" s="14" t="s">
        <v>24</v>
      </c>
      <c r="D31" s="15" t="s">
        <v>38</v>
      </c>
      <c r="E31" s="15" t="s">
        <v>38</v>
      </c>
      <c r="F31" s="15">
        <v>9.68</v>
      </c>
      <c r="G31" s="15" t="s">
        <v>38</v>
      </c>
      <c r="H31" s="15" t="s">
        <v>38</v>
      </c>
      <c r="I31" s="15" t="s">
        <v>38</v>
      </c>
      <c r="J31" s="15">
        <v>56.24</v>
      </c>
      <c r="K31" s="15" t="s">
        <v>38</v>
      </c>
      <c r="L31" s="15" t="s">
        <v>38</v>
      </c>
      <c r="M31" s="15" t="s">
        <v>38</v>
      </c>
      <c r="N31" s="15">
        <v>40.07</v>
      </c>
      <c r="O31" s="15" t="s">
        <v>38</v>
      </c>
      <c r="P31" s="15" t="s">
        <v>38</v>
      </c>
      <c r="Q31" s="15" t="s">
        <v>38</v>
      </c>
      <c r="R31" s="25">
        <v>291.76190400000002</v>
      </c>
      <c r="S31" s="15" t="s">
        <v>38</v>
      </c>
      <c r="T31" s="15" t="s">
        <v>38</v>
      </c>
      <c r="U31" s="15" t="s">
        <v>38</v>
      </c>
      <c r="V31" s="15" t="s">
        <v>38</v>
      </c>
      <c r="W31" s="15" t="s">
        <v>38</v>
      </c>
    </row>
    <row r="32" spans="1:23" ht="25.5">
      <c r="A32" s="18" t="s">
        <v>41</v>
      </c>
      <c r="B32" s="13" t="s">
        <v>42</v>
      </c>
      <c r="C32" s="14" t="s">
        <v>24</v>
      </c>
      <c r="D32" s="15" t="s">
        <v>38</v>
      </c>
      <c r="E32" s="15" t="s">
        <v>38</v>
      </c>
      <c r="F32" s="15" t="s">
        <v>38</v>
      </c>
      <c r="G32" s="15" t="s">
        <v>38</v>
      </c>
      <c r="H32" s="15" t="s">
        <v>38</v>
      </c>
      <c r="I32" s="15" t="s">
        <v>38</v>
      </c>
      <c r="J32" s="15" t="s">
        <v>38</v>
      </c>
      <c r="K32" s="15" t="s">
        <v>38</v>
      </c>
      <c r="L32" s="15" t="s">
        <v>38</v>
      </c>
      <c r="M32" s="15" t="s">
        <v>38</v>
      </c>
      <c r="N32" s="15" t="s">
        <v>38</v>
      </c>
      <c r="O32" s="15" t="s">
        <v>38</v>
      </c>
      <c r="P32" s="15" t="s">
        <v>38</v>
      </c>
      <c r="Q32" s="15" t="s">
        <v>38</v>
      </c>
      <c r="R32" s="15" t="s">
        <v>38</v>
      </c>
      <c r="S32" s="15" t="s">
        <v>38</v>
      </c>
      <c r="T32" s="15" t="s">
        <v>38</v>
      </c>
      <c r="U32" s="15" t="s">
        <v>38</v>
      </c>
      <c r="V32" s="15" t="s">
        <v>38</v>
      </c>
      <c r="W32" s="15" t="s">
        <v>38</v>
      </c>
    </row>
    <row r="33" spans="1:23" ht="30">
      <c r="A33" s="18" t="s">
        <v>43</v>
      </c>
      <c r="B33" s="19" t="s">
        <v>44</v>
      </c>
      <c r="C33" s="14" t="s">
        <v>24</v>
      </c>
      <c r="D33" s="15" t="s">
        <v>38</v>
      </c>
      <c r="E33" s="15" t="s">
        <v>38</v>
      </c>
      <c r="F33" s="15" t="s">
        <v>38</v>
      </c>
      <c r="G33" s="15" t="s">
        <v>38</v>
      </c>
      <c r="H33" s="15" t="s">
        <v>38</v>
      </c>
      <c r="I33" s="15" t="s">
        <v>38</v>
      </c>
      <c r="J33" s="15" t="s">
        <v>38</v>
      </c>
      <c r="K33" s="15" t="s">
        <v>38</v>
      </c>
      <c r="L33" s="15" t="s">
        <v>38</v>
      </c>
      <c r="M33" s="15" t="s">
        <v>38</v>
      </c>
      <c r="N33" s="15" t="s">
        <v>38</v>
      </c>
      <c r="O33" s="15" t="s">
        <v>38</v>
      </c>
      <c r="P33" s="15" t="s">
        <v>38</v>
      </c>
      <c r="Q33" s="15" t="s">
        <v>38</v>
      </c>
      <c r="R33" s="25">
        <f>R35+R36+R37+R38+R40+R41+R42+R43</f>
        <v>194.29027200000002</v>
      </c>
      <c r="S33" s="15" t="s">
        <v>38</v>
      </c>
      <c r="T33" s="15" t="s">
        <v>38</v>
      </c>
      <c r="U33" s="15" t="s">
        <v>38</v>
      </c>
      <c r="V33" s="15" t="s">
        <v>38</v>
      </c>
      <c r="W33" s="15" t="s">
        <v>38</v>
      </c>
    </row>
    <row r="34" spans="1:23" ht="33.75" customHeight="1">
      <c r="A34" s="18" t="s">
        <v>43</v>
      </c>
      <c r="B34" s="19" t="s">
        <v>45</v>
      </c>
      <c r="C34" s="14" t="s">
        <v>24</v>
      </c>
      <c r="D34" s="15" t="s">
        <v>38</v>
      </c>
      <c r="E34" s="15" t="s">
        <v>38</v>
      </c>
      <c r="F34" s="15" t="s">
        <v>38</v>
      </c>
      <c r="G34" s="15" t="s">
        <v>38</v>
      </c>
      <c r="H34" s="15" t="s">
        <v>38</v>
      </c>
      <c r="I34" s="15" t="s">
        <v>38</v>
      </c>
      <c r="J34" s="15" t="s">
        <v>38</v>
      </c>
      <c r="K34" s="15" t="s">
        <v>38</v>
      </c>
      <c r="L34" s="15" t="s">
        <v>38</v>
      </c>
      <c r="M34" s="15" t="s">
        <v>38</v>
      </c>
      <c r="N34" s="15">
        <v>40.07</v>
      </c>
      <c r="O34" s="15" t="s">
        <v>38</v>
      </c>
      <c r="P34" s="15" t="s">
        <v>38</v>
      </c>
      <c r="Q34" s="15" t="s">
        <v>38</v>
      </c>
      <c r="R34" s="25">
        <f>R35+R36+R37+R38</f>
        <v>61.396271999999996</v>
      </c>
      <c r="S34" s="15" t="s">
        <v>38</v>
      </c>
      <c r="T34" s="15" t="s">
        <v>38</v>
      </c>
      <c r="U34" s="15" t="s">
        <v>38</v>
      </c>
      <c r="V34" s="15" t="s">
        <v>38</v>
      </c>
      <c r="W34" s="15" t="s">
        <v>38</v>
      </c>
    </row>
    <row r="35" spans="1:23" ht="42.75" customHeight="1">
      <c r="A35" s="18" t="s">
        <v>43</v>
      </c>
      <c r="B35" s="20" t="s">
        <v>150</v>
      </c>
      <c r="C35" s="14" t="s">
        <v>24</v>
      </c>
      <c r="D35" s="15" t="s">
        <v>38</v>
      </c>
      <c r="E35" s="15" t="s">
        <v>38</v>
      </c>
      <c r="F35" s="15" t="s">
        <v>38</v>
      </c>
      <c r="G35" s="15" t="s">
        <v>38</v>
      </c>
      <c r="H35" s="15" t="s">
        <v>38</v>
      </c>
      <c r="I35" s="15" t="s">
        <v>38</v>
      </c>
      <c r="J35" s="15" t="s">
        <v>38</v>
      </c>
      <c r="K35" s="15" t="s">
        <v>38</v>
      </c>
      <c r="L35" s="15" t="s">
        <v>38</v>
      </c>
      <c r="M35" s="15" t="s">
        <v>38</v>
      </c>
      <c r="N35" s="15">
        <v>38.561</v>
      </c>
      <c r="O35" s="15" t="s">
        <v>38</v>
      </c>
      <c r="P35" s="15" t="s">
        <v>38</v>
      </c>
      <c r="Q35" s="15" t="s">
        <v>38</v>
      </c>
      <c r="R35" s="25">
        <f>45.33391*1.2</f>
        <v>54.400691999999999</v>
      </c>
      <c r="S35" s="15" t="s">
        <v>38</v>
      </c>
      <c r="T35" s="15" t="s">
        <v>38</v>
      </c>
      <c r="U35" s="15" t="s">
        <v>38</v>
      </c>
      <c r="V35" s="15" t="s">
        <v>38</v>
      </c>
      <c r="W35" s="15" t="s">
        <v>38</v>
      </c>
    </row>
    <row r="36" spans="1:23" ht="41.25" customHeight="1">
      <c r="A36" s="18" t="s">
        <v>43</v>
      </c>
      <c r="B36" s="20" t="s">
        <v>151</v>
      </c>
      <c r="C36" s="14" t="s">
        <v>24</v>
      </c>
      <c r="D36" s="15" t="s">
        <v>38</v>
      </c>
      <c r="E36" s="15" t="s">
        <v>38</v>
      </c>
      <c r="F36" s="15" t="s">
        <v>38</v>
      </c>
      <c r="G36" s="15" t="s">
        <v>38</v>
      </c>
      <c r="H36" s="15" t="s">
        <v>38</v>
      </c>
      <c r="I36" s="15" t="s">
        <v>38</v>
      </c>
      <c r="J36" s="15" t="s">
        <v>38</v>
      </c>
      <c r="K36" s="15" t="s">
        <v>38</v>
      </c>
      <c r="L36" s="15" t="s">
        <v>38</v>
      </c>
      <c r="M36" s="15" t="s">
        <v>38</v>
      </c>
      <c r="N36" s="15">
        <v>1.05</v>
      </c>
      <c r="O36" s="15" t="s">
        <v>38</v>
      </c>
      <c r="P36" s="15" t="s">
        <v>38</v>
      </c>
      <c r="Q36" s="15" t="s">
        <v>38</v>
      </c>
      <c r="R36" s="25">
        <f>2.11987*1.2</f>
        <v>2.543844</v>
      </c>
      <c r="S36" s="15" t="s">
        <v>38</v>
      </c>
      <c r="T36" s="15" t="s">
        <v>38</v>
      </c>
      <c r="U36" s="15" t="s">
        <v>38</v>
      </c>
      <c r="V36" s="15" t="s">
        <v>38</v>
      </c>
      <c r="W36" s="15" t="s">
        <v>38</v>
      </c>
    </row>
    <row r="37" spans="1:23" ht="41.25" customHeight="1">
      <c r="A37" s="18" t="s">
        <v>43</v>
      </c>
      <c r="B37" s="20" t="s">
        <v>152</v>
      </c>
      <c r="C37" s="14" t="s">
        <v>24</v>
      </c>
      <c r="D37" s="15" t="s">
        <v>38</v>
      </c>
      <c r="E37" s="15" t="s">
        <v>38</v>
      </c>
      <c r="F37" s="15" t="s">
        <v>38</v>
      </c>
      <c r="G37" s="15" t="s">
        <v>38</v>
      </c>
      <c r="H37" s="15" t="s">
        <v>38</v>
      </c>
      <c r="I37" s="15" t="s">
        <v>38</v>
      </c>
      <c r="J37" s="15" t="s">
        <v>38</v>
      </c>
      <c r="K37" s="15" t="s">
        <v>38</v>
      </c>
      <c r="L37" s="15" t="s">
        <v>38</v>
      </c>
      <c r="M37" s="15" t="s">
        <v>38</v>
      </c>
      <c r="N37" s="15">
        <v>0.47</v>
      </c>
      <c r="O37" s="15" t="s">
        <v>38</v>
      </c>
      <c r="P37" s="15" t="s">
        <v>38</v>
      </c>
      <c r="Q37" s="15" t="s">
        <v>38</v>
      </c>
      <c r="R37" s="25">
        <f>1.58991*1.2</f>
        <v>1.9078919999999999</v>
      </c>
      <c r="S37" s="15" t="s">
        <v>38</v>
      </c>
      <c r="T37" s="15" t="s">
        <v>38</v>
      </c>
      <c r="U37" s="15" t="s">
        <v>38</v>
      </c>
      <c r="V37" s="15" t="s">
        <v>38</v>
      </c>
      <c r="W37" s="15" t="s">
        <v>38</v>
      </c>
    </row>
    <row r="38" spans="1:23" ht="41.25" customHeight="1">
      <c r="A38" s="18" t="s">
        <v>43</v>
      </c>
      <c r="B38" s="20" t="s">
        <v>215</v>
      </c>
      <c r="C38" s="14" t="s">
        <v>24</v>
      </c>
      <c r="D38" s="15" t="s">
        <v>38</v>
      </c>
      <c r="E38" s="15" t="s">
        <v>38</v>
      </c>
      <c r="F38" s="15" t="s">
        <v>38</v>
      </c>
      <c r="G38" s="15" t="s">
        <v>38</v>
      </c>
      <c r="H38" s="15" t="s">
        <v>38</v>
      </c>
      <c r="I38" s="15" t="s">
        <v>38</v>
      </c>
      <c r="J38" s="15" t="s">
        <v>38</v>
      </c>
      <c r="K38" s="15" t="s">
        <v>38</v>
      </c>
      <c r="L38" s="15" t="s">
        <v>38</v>
      </c>
      <c r="M38" s="15" t="s">
        <v>38</v>
      </c>
      <c r="N38" s="15" t="s">
        <v>38</v>
      </c>
      <c r="O38" s="15" t="s">
        <v>38</v>
      </c>
      <c r="P38" s="15" t="s">
        <v>38</v>
      </c>
      <c r="Q38" s="15" t="s">
        <v>38</v>
      </c>
      <c r="R38" s="25">
        <f>2.11987*1.2</f>
        <v>2.543844</v>
      </c>
      <c r="S38" s="15" t="s">
        <v>38</v>
      </c>
      <c r="T38" s="15" t="s">
        <v>38</v>
      </c>
      <c r="U38" s="15" t="s">
        <v>38</v>
      </c>
      <c r="V38" s="15" t="s">
        <v>38</v>
      </c>
      <c r="W38" s="15" t="s">
        <v>38</v>
      </c>
    </row>
    <row r="39" spans="1:23" ht="33.75" customHeight="1">
      <c r="A39" s="18" t="s">
        <v>43</v>
      </c>
      <c r="B39" s="19" t="s">
        <v>46</v>
      </c>
      <c r="C39" s="14" t="s">
        <v>24</v>
      </c>
      <c r="D39" s="15" t="s">
        <v>38</v>
      </c>
      <c r="E39" s="15" t="s">
        <v>38</v>
      </c>
      <c r="F39" s="15">
        <v>7.62</v>
      </c>
      <c r="G39" s="15" t="s">
        <v>38</v>
      </c>
      <c r="H39" s="15" t="s">
        <v>38</v>
      </c>
      <c r="I39" s="15" t="s">
        <v>38</v>
      </c>
      <c r="J39" s="15">
        <v>39.369999999999997</v>
      </c>
      <c r="K39" s="15" t="s">
        <v>38</v>
      </c>
      <c r="L39" s="15" t="s">
        <v>38</v>
      </c>
      <c r="M39" s="15" t="s">
        <v>38</v>
      </c>
      <c r="N39" s="15" t="s">
        <v>38</v>
      </c>
      <c r="O39" s="15" t="s">
        <v>38</v>
      </c>
      <c r="P39" s="15" t="s">
        <v>38</v>
      </c>
      <c r="Q39" s="15" t="s">
        <v>38</v>
      </c>
      <c r="R39" s="25">
        <f>R40+R41+R42+R43</f>
        <v>132.89400000000001</v>
      </c>
      <c r="S39" s="15" t="s">
        <v>38</v>
      </c>
      <c r="T39" s="15" t="s">
        <v>38</v>
      </c>
      <c r="U39" s="15" t="s">
        <v>38</v>
      </c>
      <c r="V39" s="15" t="s">
        <v>38</v>
      </c>
      <c r="W39" s="15" t="s">
        <v>38</v>
      </c>
    </row>
    <row r="40" spans="1:23" ht="38.25">
      <c r="A40" s="18" t="s">
        <v>43</v>
      </c>
      <c r="B40" s="20" t="s">
        <v>206</v>
      </c>
      <c r="C40" s="14" t="s">
        <v>24</v>
      </c>
      <c r="D40" s="15" t="s">
        <v>38</v>
      </c>
      <c r="E40" s="15" t="s">
        <v>38</v>
      </c>
      <c r="F40" s="15" t="s">
        <v>38</v>
      </c>
      <c r="G40" s="15" t="s">
        <v>38</v>
      </c>
      <c r="H40" s="15" t="s">
        <v>38</v>
      </c>
      <c r="I40" s="15" t="s">
        <v>38</v>
      </c>
      <c r="J40" s="15">
        <v>28.58</v>
      </c>
      <c r="K40" s="15" t="s">
        <v>38</v>
      </c>
      <c r="L40" s="15" t="s">
        <v>38</v>
      </c>
      <c r="M40" s="15" t="s">
        <v>38</v>
      </c>
      <c r="N40" s="15" t="s">
        <v>38</v>
      </c>
      <c r="O40" s="15" t="s">
        <v>38</v>
      </c>
      <c r="P40" s="15" t="s">
        <v>38</v>
      </c>
      <c r="Q40" s="15" t="s">
        <v>38</v>
      </c>
      <c r="R40" s="25">
        <f>44.298*1.2</f>
        <v>53.157600000000002</v>
      </c>
      <c r="S40" s="15" t="s">
        <v>38</v>
      </c>
      <c r="T40" s="15" t="s">
        <v>38</v>
      </c>
      <c r="U40" s="15" t="s">
        <v>38</v>
      </c>
      <c r="V40" s="15" t="s">
        <v>38</v>
      </c>
      <c r="W40" s="15" t="s">
        <v>38</v>
      </c>
    </row>
    <row r="41" spans="1:23" ht="38.25">
      <c r="A41" s="18" t="s">
        <v>43</v>
      </c>
      <c r="B41" s="20" t="s">
        <v>207</v>
      </c>
      <c r="C41" s="14" t="s">
        <v>24</v>
      </c>
      <c r="D41" s="15" t="s">
        <v>38</v>
      </c>
      <c r="E41" s="15" t="s">
        <v>38</v>
      </c>
      <c r="F41" s="15" t="s">
        <v>38</v>
      </c>
      <c r="G41" s="15" t="s">
        <v>38</v>
      </c>
      <c r="H41" s="15" t="s">
        <v>38</v>
      </c>
      <c r="I41" s="15" t="s">
        <v>38</v>
      </c>
      <c r="J41" s="15">
        <v>2.29</v>
      </c>
      <c r="K41" s="15" t="s">
        <v>38</v>
      </c>
      <c r="L41" s="15" t="s">
        <v>38</v>
      </c>
      <c r="M41" s="15" t="s">
        <v>38</v>
      </c>
      <c r="N41" s="15" t="s">
        <v>38</v>
      </c>
      <c r="O41" s="15" t="s">
        <v>38</v>
      </c>
      <c r="P41" s="15" t="s">
        <v>38</v>
      </c>
      <c r="Q41" s="15" t="s">
        <v>38</v>
      </c>
      <c r="R41" s="25">
        <f>5.53725*1.2</f>
        <v>6.6447000000000003</v>
      </c>
      <c r="S41" s="15" t="s">
        <v>38</v>
      </c>
      <c r="T41" s="15" t="s">
        <v>38</v>
      </c>
      <c r="U41" s="15" t="s">
        <v>38</v>
      </c>
      <c r="V41" s="15" t="s">
        <v>38</v>
      </c>
      <c r="W41" s="15" t="s">
        <v>38</v>
      </c>
    </row>
    <row r="42" spans="1:23" ht="38.25">
      <c r="A42" s="18" t="s">
        <v>43</v>
      </c>
      <c r="B42" s="20" t="s">
        <v>208</v>
      </c>
      <c r="C42" s="14" t="s">
        <v>24</v>
      </c>
      <c r="D42" s="15" t="s">
        <v>38</v>
      </c>
      <c r="E42" s="15" t="s">
        <v>38</v>
      </c>
      <c r="F42" s="15" t="s">
        <v>38</v>
      </c>
      <c r="G42" s="15" t="s">
        <v>38</v>
      </c>
      <c r="H42" s="15" t="s">
        <v>38</v>
      </c>
      <c r="I42" s="15" t="s">
        <v>38</v>
      </c>
      <c r="J42" s="15">
        <v>8.5</v>
      </c>
      <c r="K42" s="15" t="s">
        <v>38</v>
      </c>
      <c r="L42" s="15" t="s">
        <v>38</v>
      </c>
      <c r="M42" s="15" t="s">
        <v>38</v>
      </c>
      <c r="N42" s="15" t="s">
        <v>38</v>
      </c>
      <c r="O42" s="15" t="s">
        <v>38</v>
      </c>
      <c r="P42" s="15" t="s">
        <v>38</v>
      </c>
      <c r="Q42" s="15" t="s">
        <v>38</v>
      </c>
      <c r="R42" s="25">
        <f>27.68625*1.2</f>
        <v>33.223500000000001</v>
      </c>
      <c r="S42" s="15" t="s">
        <v>38</v>
      </c>
      <c r="T42" s="15" t="s">
        <v>38</v>
      </c>
      <c r="U42" s="15" t="s">
        <v>38</v>
      </c>
      <c r="V42" s="15" t="s">
        <v>38</v>
      </c>
      <c r="W42" s="15" t="s">
        <v>38</v>
      </c>
    </row>
    <row r="43" spans="1:23" ht="42" customHeight="1">
      <c r="A43" s="18" t="s">
        <v>43</v>
      </c>
      <c r="B43" s="20" t="s">
        <v>214</v>
      </c>
      <c r="C43" s="14" t="s">
        <v>24</v>
      </c>
      <c r="D43" s="15" t="s">
        <v>38</v>
      </c>
      <c r="E43" s="15" t="s">
        <v>38</v>
      </c>
      <c r="F43" s="15">
        <v>7.62</v>
      </c>
      <c r="G43" s="15" t="s">
        <v>38</v>
      </c>
      <c r="H43" s="15" t="s">
        <v>38</v>
      </c>
      <c r="I43" s="15" t="s">
        <v>38</v>
      </c>
      <c r="J43" s="15" t="s">
        <v>38</v>
      </c>
      <c r="K43" s="15" t="s">
        <v>38</v>
      </c>
      <c r="L43" s="15" t="s">
        <v>38</v>
      </c>
      <c r="M43" s="15" t="s">
        <v>38</v>
      </c>
      <c r="N43" s="15" t="s">
        <v>38</v>
      </c>
      <c r="O43" s="15" t="s">
        <v>38</v>
      </c>
      <c r="P43" s="15" t="s">
        <v>38</v>
      </c>
      <c r="Q43" s="15" t="s">
        <v>38</v>
      </c>
      <c r="R43" s="25">
        <f>33.2235*1.2</f>
        <v>39.868200000000002</v>
      </c>
      <c r="S43" s="15" t="s">
        <v>38</v>
      </c>
      <c r="T43" s="15" t="s">
        <v>38</v>
      </c>
      <c r="U43" s="15" t="s">
        <v>38</v>
      </c>
      <c r="V43" s="15" t="s">
        <v>38</v>
      </c>
      <c r="W43" s="15" t="s">
        <v>38</v>
      </c>
    </row>
    <row r="44" spans="1:23" ht="30">
      <c r="A44" s="18" t="s">
        <v>47</v>
      </c>
      <c r="B44" s="19" t="s">
        <v>129</v>
      </c>
      <c r="C44" s="14" t="s">
        <v>24</v>
      </c>
      <c r="D44" s="15" t="s">
        <v>38</v>
      </c>
      <c r="E44" s="15" t="s">
        <v>38</v>
      </c>
      <c r="F44" s="15">
        <v>2.06</v>
      </c>
      <c r="G44" s="15" t="s">
        <v>38</v>
      </c>
      <c r="H44" s="15" t="s">
        <v>38</v>
      </c>
      <c r="I44" s="15" t="s">
        <v>38</v>
      </c>
      <c r="J44" s="15">
        <v>16.87</v>
      </c>
      <c r="K44" s="15" t="s">
        <v>38</v>
      </c>
      <c r="L44" s="15" t="s">
        <v>38</v>
      </c>
      <c r="M44" s="15" t="s">
        <v>38</v>
      </c>
      <c r="N44" s="15" t="s">
        <v>38</v>
      </c>
      <c r="O44" s="15" t="s">
        <v>38</v>
      </c>
      <c r="P44" s="15" t="s">
        <v>38</v>
      </c>
      <c r="Q44" s="15" t="s">
        <v>38</v>
      </c>
      <c r="R44" s="25">
        <f>R45+R46+R47+R48+R49</f>
        <v>62.960831999999996</v>
      </c>
      <c r="S44" s="15" t="s">
        <v>38</v>
      </c>
      <c r="T44" s="15" t="s">
        <v>38</v>
      </c>
      <c r="U44" s="15" t="s">
        <v>38</v>
      </c>
      <c r="V44" s="15" t="s">
        <v>38</v>
      </c>
      <c r="W44" s="15" t="s">
        <v>38</v>
      </c>
    </row>
    <row r="45" spans="1:23" ht="31.5" customHeight="1">
      <c r="A45" s="18" t="s">
        <v>47</v>
      </c>
      <c r="B45" s="20" t="s">
        <v>209</v>
      </c>
      <c r="C45" s="14" t="s">
        <v>24</v>
      </c>
      <c r="D45" s="15" t="s">
        <v>38</v>
      </c>
      <c r="E45" s="15" t="s">
        <v>38</v>
      </c>
      <c r="F45" s="15" t="s">
        <v>38</v>
      </c>
      <c r="G45" s="15" t="s">
        <v>38</v>
      </c>
      <c r="H45" s="15" t="s">
        <v>38</v>
      </c>
      <c r="I45" s="15" t="s">
        <v>38</v>
      </c>
      <c r="J45" s="15" t="s">
        <v>38</v>
      </c>
      <c r="K45" s="15" t="s">
        <v>38</v>
      </c>
      <c r="L45" s="15" t="s">
        <v>38</v>
      </c>
      <c r="M45" s="15" t="s">
        <v>38</v>
      </c>
      <c r="N45" s="15" t="s">
        <v>38</v>
      </c>
      <c r="O45" s="15" t="s">
        <v>38</v>
      </c>
      <c r="P45" s="15" t="s">
        <v>38</v>
      </c>
      <c r="Q45" s="15" t="s">
        <v>38</v>
      </c>
      <c r="R45" s="25">
        <f>2.15736*1.2</f>
        <v>2.588832</v>
      </c>
      <c r="S45" s="15" t="s">
        <v>38</v>
      </c>
      <c r="T45" s="15" t="s">
        <v>38</v>
      </c>
      <c r="U45" s="15" t="s">
        <v>38</v>
      </c>
      <c r="V45" s="15" t="s">
        <v>38</v>
      </c>
      <c r="W45" s="15" t="s">
        <v>38</v>
      </c>
    </row>
    <row r="46" spans="1:23" ht="31.5" customHeight="1">
      <c r="A46" s="18" t="s">
        <v>47</v>
      </c>
      <c r="B46" s="20" t="s">
        <v>210</v>
      </c>
      <c r="C46" s="14" t="s">
        <v>24</v>
      </c>
      <c r="D46" s="15" t="s">
        <v>38</v>
      </c>
      <c r="E46" s="15" t="s">
        <v>38</v>
      </c>
      <c r="F46" s="15" t="s">
        <v>38</v>
      </c>
      <c r="G46" s="15" t="s">
        <v>38</v>
      </c>
      <c r="H46" s="15" t="s">
        <v>38</v>
      </c>
      <c r="I46" s="15" t="s">
        <v>38</v>
      </c>
      <c r="J46" s="15">
        <v>8.11</v>
      </c>
      <c r="K46" s="15" t="s">
        <v>38</v>
      </c>
      <c r="L46" s="15" t="s">
        <v>38</v>
      </c>
      <c r="M46" s="15" t="s">
        <v>38</v>
      </c>
      <c r="N46" s="15" t="s">
        <v>38</v>
      </c>
      <c r="O46" s="15" t="s">
        <v>38</v>
      </c>
      <c r="P46" s="15" t="s">
        <v>38</v>
      </c>
      <c r="Q46" s="15" t="s">
        <v>38</v>
      </c>
      <c r="R46" s="25">
        <f>12.5775*1.2</f>
        <v>15.093</v>
      </c>
      <c r="S46" s="15" t="s">
        <v>38</v>
      </c>
      <c r="T46" s="15" t="s">
        <v>38</v>
      </c>
      <c r="U46" s="15" t="s">
        <v>38</v>
      </c>
      <c r="V46" s="15" t="s">
        <v>38</v>
      </c>
      <c r="W46" s="15" t="s">
        <v>38</v>
      </c>
    </row>
    <row r="47" spans="1:23" ht="31.5" customHeight="1">
      <c r="A47" s="18" t="s">
        <v>47</v>
      </c>
      <c r="B47" s="20" t="s">
        <v>211</v>
      </c>
      <c r="C47" s="14" t="s">
        <v>24</v>
      </c>
      <c r="D47" s="15" t="s">
        <v>38</v>
      </c>
      <c r="E47" s="15" t="s">
        <v>38</v>
      </c>
      <c r="F47" s="15" t="s">
        <v>38</v>
      </c>
      <c r="G47" s="15" t="s">
        <v>38</v>
      </c>
      <c r="H47" s="15" t="s">
        <v>38</v>
      </c>
      <c r="I47" s="15" t="s">
        <v>38</v>
      </c>
      <c r="J47" s="15">
        <v>1.04</v>
      </c>
      <c r="K47" s="15" t="s">
        <v>38</v>
      </c>
      <c r="L47" s="15" t="s">
        <v>38</v>
      </c>
      <c r="M47" s="15" t="s">
        <v>38</v>
      </c>
      <c r="N47" s="15" t="s">
        <v>38</v>
      </c>
      <c r="O47" s="15" t="s">
        <v>38</v>
      </c>
      <c r="P47" s="15" t="s">
        <v>38</v>
      </c>
      <c r="Q47" s="15" t="s">
        <v>38</v>
      </c>
      <c r="R47" s="25">
        <f>2.5155*1.2</f>
        <v>3.0185999999999997</v>
      </c>
      <c r="S47" s="15" t="s">
        <v>38</v>
      </c>
      <c r="T47" s="15" t="s">
        <v>38</v>
      </c>
      <c r="U47" s="15" t="s">
        <v>38</v>
      </c>
      <c r="V47" s="15" t="s">
        <v>38</v>
      </c>
      <c r="W47" s="15" t="s">
        <v>38</v>
      </c>
    </row>
    <row r="48" spans="1:23" ht="31.5" customHeight="1">
      <c r="A48" s="18" t="s">
        <v>47</v>
      </c>
      <c r="B48" s="20" t="s">
        <v>212</v>
      </c>
      <c r="C48" s="14" t="s">
        <v>24</v>
      </c>
      <c r="D48" s="15" t="s">
        <v>38</v>
      </c>
      <c r="E48" s="15" t="s">
        <v>38</v>
      </c>
      <c r="F48" s="15" t="s">
        <v>38</v>
      </c>
      <c r="G48" s="15" t="s">
        <v>38</v>
      </c>
      <c r="H48" s="15" t="s">
        <v>38</v>
      </c>
      <c r="I48" s="15" t="s">
        <v>38</v>
      </c>
      <c r="J48" s="15">
        <v>7.72</v>
      </c>
      <c r="K48" s="15" t="s">
        <v>38</v>
      </c>
      <c r="L48" s="15" t="s">
        <v>38</v>
      </c>
      <c r="M48" s="15" t="s">
        <v>38</v>
      </c>
      <c r="N48" s="15" t="s">
        <v>38</v>
      </c>
      <c r="O48" s="15" t="s">
        <v>38</v>
      </c>
      <c r="P48" s="15" t="s">
        <v>38</v>
      </c>
      <c r="Q48" s="15" t="s">
        <v>38</v>
      </c>
      <c r="R48" s="25">
        <f>25.155*1.2</f>
        <v>30.186</v>
      </c>
      <c r="S48" s="15" t="s">
        <v>38</v>
      </c>
      <c r="T48" s="15" t="s">
        <v>38</v>
      </c>
      <c r="U48" s="15" t="s">
        <v>38</v>
      </c>
      <c r="V48" s="15" t="s">
        <v>38</v>
      </c>
      <c r="W48" s="15" t="s">
        <v>38</v>
      </c>
    </row>
    <row r="49" spans="1:23" ht="31.5" customHeight="1">
      <c r="A49" s="18" t="s">
        <v>47</v>
      </c>
      <c r="B49" s="20" t="s">
        <v>213</v>
      </c>
      <c r="C49" s="14" t="s">
        <v>24</v>
      </c>
      <c r="D49" s="15" t="s">
        <v>38</v>
      </c>
      <c r="E49" s="15" t="s">
        <v>38</v>
      </c>
      <c r="F49" s="15">
        <v>2.06</v>
      </c>
      <c r="G49" s="15" t="s">
        <v>38</v>
      </c>
      <c r="H49" s="15" t="s">
        <v>38</v>
      </c>
      <c r="I49" s="15" t="s">
        <v>38</v>
      </c>
      <c r="J49" s="15" t="s">
        <v>38</v>
      </c>
      <c r="K49" s="15" t="s">
        <v>38</v>
      </c>
      <c r="L49" s="15" t="s">
        <v>38</v>
      </c>
      <c r="M49" s="15" t="s">
        <v>38</v>
      </c>
      <c r="N49" s="15" t="s">
        <v>38</v>
      </c>
      <c r="O49" s="15" t="s">
        <v>38</v>
      </c>
      <c r="P49" s="15" t="s">
        <v>38</v>
      </c>
      <c r="Q49" s="15" t="s">
        <v>38</v>
      </c>
      <c r="R49" s="25">
        <f>10.062*1.2</f>
        <v>12.074399999999999</v>
      </c>
      <c r="S49" s="15" t="s">
        <v>38</v>
      </c>
      <c r="T49" s="15" t="s">
        <v>38</v>
      </c>
      <c r="U49" s="15" t="s">
        <v>38</v>
      </c>
      <c r="V49" s="15" t="s">
        <v>38</v>
      </c>
      <c r="W49" s="15" t="s">
        <v>38</v>
      </c>
    </row>
    <row r="50" spans="1:23" ht="30">
      <c r="A50" s="18" t="s">
        <v>130</v>
      </c>
      <c r="B50" s="19" t="s">
        <v>131</v>
      </c>
      <c r="C50" s="14" t="s">
        <v>24</v>
      </c>
      <c r="D50" s="15" t="s">
        <v>38</v>
      </c>
      <c r="E50" s="15" t="s">
        <v>38</v>
      </c>
      <c r="F50" s="15" t="s">
        <v>38</v>
      </c>
      <c r="G50" s="15" t="s">
        <v>38</v>
      </c>
      <c r="H50" s="15" t="s">
        <v>38</v>
      </c>
      <c r="I50" s="15" t="s">
        <v>38</v>
      </c>
      <c r="J50" s="15" t="s">
        <v>38</v>
      </c>
      <c r="K50" s="15" t="s">
        <v>38</v>
      </c>
      <c r="L50" s="15" t="s">
        <v>38</v>
      </c>
      <c r="M50" s="15" t="s">
        <v>38</v>
      </c>
      <c r="N50" s="15" t="s">
        <v>38</v>
      </c>
      <c r="O50" s="15" t="s">
        <v>38</v>
      </c>
      <c r="P50" s="15" t="s">
        <v>38</v>
      </c>
      <c r="Q50" s="15" t="s">
        <v>38</v>
      </c>
      <c r="R50" s="25">
        <f>R51</f>
        <v>34.510799999999996</v>
      </c>
      <c r="S50" s="15" t="s">
        <v>38</v>
      </c>
      <c r="T50" s="15" t="s">
        <v>38</v>
      </c>
      <c r="U50" s="15" t="s">
        <v>38</v>
      </c>
      <c r="V50" s="15" t="s">
        <v>38</v>
      </c>
      <c r="W50" s="15" t="s">
        <v>38</v>
      </c>
    </row>
    <row r="51" spans="1:23" ht="25.5">
      <c r="A51" s="18" t="s">
        <v>130</v>
      </c>
      <c r="B51" s="20" t="s">
        <v>217</v>
      </c>
      <c r="C51" s="14" t="s">
        <v>24</v>
      </c>
      <c r="D51" s="15" t="s">
        <v>38</v>
      </c>
      <c r="E51" s="15" t="s">
        <v>38</v>
      </c>
      <c r="F51" s="15" t="s">
        <v>38</v>
      </c>
      <c r="G51" s="15" t="s">
        <v>38</v>
      </c>
      <c r="H51" s="15" t="s">
        <v>38</v>
      </c>
      <c r="I51" s="15" t="s">
        <v>38</v>
      </c>
      <c r="J51" s="15" t="s">
        <v>38</v>
      </c>
      <c r="K51" s="15" t="s">
        <v>38</v>
      </c>
      <c r="L51" s="15" t="s">
        <v>38</v>
      </c>
      <c r="M51" s="15" t="s">
        <v>38</v>
      </c>
      <c r="N51" s="15" t="s">
        <v>38</v>
      </c>
      <c r="O51" s="15" t="s">
        <v>38</v>
      </c>
      <c r="P51" s="15" t="s">
        <v>38</v>
      </c>
      <c r="Q51" s="15" t="s">
        <v>38</v>
      </c>
      <c r="R51" s="25">
        <f>28.759*1.2</f>
        <v>34.510799999999996</v>
      </c>
      <c r="S51" s="15" t="s">
        <v>38</v>
      </c>
      <c r="T51" s="15" t="s">
        <v>38</v>
      </c>
      <c r="U51" s="15" t="s">
        <v>38</v>
      </c>
      <c r="V51" s="15" t="s">
        <v>38</v>
      </c>
      <c r="W51" s="15" t="s">
        <v>38</v>
      </c>
    </row>
    <row r="52" spans="1:23" ht="15.75">
      <c r="A52" s="18" t="s">
        <v>48</v>
      </c>
      <c r="B52" s="13" t="s">
        <v>49</v>
      </c>
      <c r="C52" s="14" t="s">
        <v>38</v>
      </c>
      <c r="D52" s="15" t="s">
        <v>38</v>
      </c>
      <c r="E52" s="15" t="s">
        <v>38</v>
      </c>
      <c r="F52" s="15" t="s">
        <v>38</v>
      </c>
      <c r="G52" s="15" t="s">
        <v>38</v>
      </c>
      <c r="H52" s="15" t="s">
        <v>38</v>
      </c>
      <c r="I52" s="15" t="s">
        <v>38</v>
      </c>
      <c r="J52" s="15" t="s">
        <v>38</v>
      </c>
      <c r="K52" s="15" t="s">
        <v>38</v>
      </c>
      <c r="L52" s="15" t="s">
        <v>38</v>
      </c>
      <c r="M52" s="15" t="s">
        <v>38</v>
      </c>
      <c r="N52" s="15" t="s">
        <v>38</v>
      </c>
      <c r="O52" s="15" t="s">
        <v>38</v>
      </c>
      <c r="P52" s="15" t="s">
        <v>38</v>
      </c>
      <c r="Q52" s="15" t="s">
        <v>38</v>
      </c>
      <c r="R52" s="15" t="s">
        <v>38</v>
      </c>
      <c r="S52" s="15" t="s">
        <v>38</v>
      </c>
      <c r="T52" s="15" t="s">
        <v>38</v>
      </c>
      <c r="U52" s="15" t="s">
        <v>38</v>
      </c>
      <c r="V52" s="15" t="s">
        <v>38</v>
      </c>
      <c r="W52" s="15" t="s">
        <v>38</v>
      </c>
    </row>
    <row r="53" spans="1:23" ht="25.5">
      <c r="A53" s="12" t="s">
        <v>50</v>
      </c>
      <c r="B53" s="21" t="s">
        <v>51</v>
      </c>
      <c r="C53" s="14" t="s">
        <v>38</v>
      </c>
      <c r="D53" s="15" t="s">
        <v>38</v>
      </c>
      <c r="E53" s="15" t="s">
        <v>38</v>
      </c>
      <c r="F53" s="15" t="s">
        <v>38</v>
      </c>
      <c r="G53" s="15" t="s">
        <v>38</v>
      </c>
      <c r="H53" s="15" t="s">
        <v>38</v>
      </c>
      <c r="I53" s="15" t="s">
        <v>38</v>
      </c>
      <c r="J53" s="15" t="s">
        <v>38</v>
      </c>
      <c r="K53" s="15" t="s">
        <v>38</v>
      </c>
      <c r="L53" s="15" t="s">
        <v>38</v>
      </c>
      <c r="M53" s="15" t="s">
        <v>38</v>
      </c>
      <c r="N53" s="15" t="s">
        <v>38</v>
      </c>
      <c r="O53" s="15" t="s">
        <v>38</v>
      </c>
      <c r="P53" s="15" t="s">
        <v>38</v>
      </c>
      <c r="Q53" s="15" t="s">
        <v>38</v>
      </c>
      <c r="R53" s="15" t="s">
        <v>38</v>
      </c>
      <c r="S53" s="15" t="s">
        <v>38</v>
      </c>
      <c r="T53" s="15" t="s">
        <v>38</v>
      </c>
      <c r="U53" s="15" t="s">
        <v>38</v>
      </c>
      <c r="V53" s="15" t="s">
        <v>38</v>
      </c>
      <c r="W53" s="15" t="s">
        <v>38</v>
      </c>
    </row>
    <row r="54" spans="1:23" ht="25.5">
      <c r="A54" s="12" t="s">
        <v>52</v>
      </c>
      <c r="B54" s="21" t="s">
        <v>216</v>
      </c>
      <c r="C54" s="14" t="s">
        <v>38</v>
      </c>
      <c r="D54" s="15" t="s">
        <v>38</v>
      </c>
      <c r="E54" s="15" t="s">
        <v>38</v>
      </c>
      <c r="F54" s="15" t="s">
        <v>38</v>
      </c>
      <c r="G54" s="15" t="s">
        <v>38</v>
      </c>
      <c r="H54" s="15" t="s">
        <v>38</v>
      </c>
      <c r="I54" s="15" t="s">
        <v>38</v>
      </c>
      <c r="J54" s="15" t="s">
        <v>38</v>
      </c>
      <c r="K54" s="15" t="s">
        <v>38</v>
      </c>
      <c r="L54" s="15" t="s">
        <v>38</v>
      </c>
      <c r="M54" s="15" t="s">
        <v>38</v>
      </c>
      <c r="N54" s="15" t="s">
        <v>38</v>
      </c>
      <c r="O54" s="15" t="s">
        <v>38</v>
      </c>
      <c r="P54" s="15" t="s">
        <v>38</v>
      </c>
      <c r="Q54" s="15" t="s">
        <v>38</v>
      </c>
      <c r="R54" s="15" t="s">
        <v>38</v>
      </c>
      <c r="S54" s="15" t="s">
        <v>38</v>
      </c>
      <c r="T54" s="15" t="s">
        <v>38</v>
      </c>
      <c r="U54" s="15" t="s">
        <v>38</v>
      </c>
      <c r="V54" s="15" t="s">
        <v>38</v>
      </c>
      <c r="W54" s="15" t="s">
        <v>38</v>
      </c>
    </row>
    <row r="55" spans="1:23" ht="25.5">
      <c r="A55" s="18" t="s">
        <v>53</v>
      </c>
      <c r="B55" s="21" t="s">
        <v>54</v>
      </c>
      <c r="C55" s="14" t="s">
        <v>38</v>
      </c>
      <c r="D55" s="15" t="s">
        <v>38</v>
      </c>
      <c r="E55" s="15" t="s">
        <v>38</v>
      </c>
      <c r="F55" s="15" t="s">
        <v>38</v>
      </c>
      <c r="G55" s="15" t="s">
        <v>38</v>
      </c>
      <c r="H55" s="15" t="s">
        <v>38</v>
      </c>
      <c r="I55" s="15" t="s">
        <v>38</v>
      </c>
      <c r="J55" s="15" t="s">
        <v>38</v>
      </c>
      <c r="K55" s="15" t="s">
        <v>38</v>
      </c>
      <c r="L55" s="15" t="s">
        <v>38</v>
      </c>
      <c r="M55" s="15" t="s">
        <v>38</v>
      </c>
      <c r="N55" s="15" t="s">
        <v>38</v>
      </c>
      <c r="O55" s="15" t="s">
        <v>38</v>
      </c>
      <c r="P55" s="15" t="s">
        <v>38</v>
      </c>
      <c r="Q55" s="15" t="s">
        <v>38</v>
      </c>
      <c r="R55" s="15" t="s">
        <v>38</v>
      </c>
      <c r="S55" s="15" t="s">
        <v>38</v>
      </c>
      <c r="T55" s="15" t="s">
        <v>38</v>
      </c>
      <c r="U55" s="15" t="s">
        <v>38</v>
      </c>
      <c r="V55" s="15" t="s">
        <v>38</v>
      </c>
      <c r="W55" s="15" t="s">
        <v>38</v>
      </c>
    </row>
    <row r="56" spans="1:23" ht="44.25" customHeight="1">
      <c r="A56" s="12" t="s">
        <v>55</v>
      </c>
      <c r="B56" s="21" t="s">
        <v>57</v>
      </c>
      <c r="C56" s="14" t="s">
        <v>38</v>
      </c>
      <c r="D56" s="15" t="s">
        <v>38</v>
      </c>
      <c r="E56" s="15" t="s">
        <v>38</v>
      </c>
      <c r="F56" s="15" t="s">
        <v>38</v>
      </c>
      <c r="G56" s="15" t="s">
        <v>38</v>
      </c>
      <c r="H56" s="15" t="s">
        <v>38</v>
      </c>
      <c r="I56" s="15" t="s">
        <v>38</v>
      </c>
      <c r="J56" s="15" t="s">
        <v>38</v>
      </c>
      <c r="K56" s="15" t="s">
        <v>38</v>
      </c>
      <c r="L56" s="15" t="s">
        <v>38</v>
      </c>
      <c r="M56" s="15" t="s">
        <v>38</v>
      </c>
      <c r="N56" s="15" t="s">
        <v>38</v>
      </c>
      <c r="O56" s="15" t="s">
        <v>38</v>
      </c>
      <c r="P56" s="15" t="s">
        <v>38</v>
      </c>
      <c r="Q56" s="15" t="s">
        <v>38</v>
      </c>
      <c r="R56" s="15" t="s">
        <v>38</v>
      </c>
      <c r="S56" s="15" t="s">
        <v>38</v>
      </c>
      <c r="T56" s="15" t="s">
        <v>38</v>
      </c>
      <c r="U56" s="15" t="s">
        <v>38</v>
      </c>
      <c r="V56" s="15" t="s">
        <v>38</v>
      </c>
      <c r="W56" s="15" t="s">
        <v>38</v>
      </c>
    </row>
    <row r="57" spans="1:23" ht="38.25">
      <c r="A57" s="12" t="s">
        <v>55</v>
      </c>
      <c r="B57" s="21" t="s">
        <v>58</v>
      </c>
      <c r="C57" s="14" t="s">
        <v>38</v>
      </c>
      <c r="D57" s="15" t="s">
        <v>38</v>
      </c>
      <c r="E57" s="15" t="s">
        <v>38</v>
      </c>
      <c r="F57" s="15" t="s">
        <v>38</v>
      </c>
      <c r="G57" s="15" t="s">
        <v>38</v>
      </c>
      <c r="H57" s="15" t="s">
        <v>38</v>
      </c>
      <c r="I57" s="15" t="s">
        <v>38</v>
      </c>
      <c r="J57" s="15" t="s">
        <v>38</v>
      </c>
      <c r="K57" s="15" t="s">
        <v>38</v>
      </c>
      <c r="L57" s="15" t="s">
        <v>38</v>
      </c>
      <c r="M57" s="15" t="s">
        <v>38</v>
      </c>
      <c r="N57" s="15" t="s">
        <v>38</v>
      </c>
      <c r="O57" s="15" t="s">
        <v>38</v>
      </c>
      <c r="P57" s="15" t="s">
        <v>38</v>
      </c>
      <c r="Q57" s="15" t="s">
        <v>38</v>
      </c>
      <c r="R57" s="15" t="s">
        <v>38</v>
      </c>
      <c r="S57" s="15" t="s">
        <v>38</v>
      </c>
      <c r="T57" s="15" t="s">
        <v>38</v>
      </c>
      <c r="U57" s="15" t="s">
        <v>38</v>
      </c>
      <c r="V57" s="15" t="s">
        <v>38</v>
      </c>
      <c r="W57" s="15" t="s">
        <v>38</v>
      </c>
    </row>
    <row r="58" spans="1:23" ht="38.25">
      <c r="A58" s="12" t="s">
        <v>55</v>
      </c>
      <c r="B58" s="21" t="s">
        <v>59</v>
      </c>
      <c r="C58" s="14" t="s">
        <v>38</v>
      </c>
      <c r="D58" s="15" t="s">
        <v>38</v>
      </c>
      <c r="E58" s="15" t="s">
        <v>38</v>
      </c>
      <c r="F58" s="15" t="s">
        <v>38</v>
      </c>
      <c r="G58" s="15" t="s">
        <v>38</v>
      </c>
      <c r="H58" s="15" t="s">
        <v>38</v>
      </c>
      <c r="I58" s="15" t="s">
        <v>38</v>
      </c>
      <c r="J58" s="15" t="s">
        <v>38</v>
      </c>
      <c r="K58" s="15" t="s">
        <v>38</v>
      </c>
      <c r="L58" s="15" t="s">
        <v>38</v>
      </c>
      <c r="M58" s="15" t="s">
        <v>38</v>
      </c>
      <c r="N58" s="15" t="s">
        <v>38</v>
      </c>
      <c r="O58" s="15" t="s">
        <v>38</v>
      </c>
      <c r="P58" s="15" t="s">
        <v>38</v>
      </c>
      <c r="Q58" s="15" t="s">
        <v>38</v>
      </c>
      <c r="R58" s="15" t="s">
        <v>38</v>
      </c>
      <c r="S58" s="15" t="s">
        <v>38</v>
      </c>
      <c r="T58" s="15" t="s">
        <v>38</v>
      </c>
      <c r="U58" s="15" t="s">
        <v>38</v>
      </c>
      <c r="V58" s="15" t="s">
        <v>38</v>
      </c>
      <c r="W58" s="15" t="s">
        <v>38</v>
      </c>
    </row>
    <row r="59" spans="1:23" ht="15.75">
      <c r="A59" s="12" t="s">
        <v>60</v>
      </c>
      <c r="B59" s="21" t="s">
        <v>56</v>
      </c>
      <c r="C59" s="14" t="s">
        <v>38</v>
      </c>
      <c r="D59" s="15" t="s">
        <v>38</v>
      </c>
      <c r="E59" s="15" t="s">
        <v>38</v>
      </c>
      <c r="F59" s="15" t="s">
        <v>38</v>
      </c>
      <c r="G59" s="15" t="s">
        <v>38</v>
      </c>
      <c r="H59" s="15" t="s">
        <v>38</v>
      </c>
      <c r="I59" s="15" t="s">
        <v>38</v>
      </c>
      <c r="J59" s="15" t="s">
        <v>38</v>
      </c>
      <c r="K59" s="15" t="s">
        <v>38</v>
      </c>
      <c r="L59" s="15" t="s">
        <v>38</v>
      </c>
      <c r="M59" s="15" t="s">
        <v>38</v>
      </c>
      <c r="N59" s="15" t="s">
        <v>38</v>
      </c>
      <c r="O59" s="15" t="s">
        <v>38</v>
      </c>
      <c r="P59" s="15" t="s">
        <v>38</v>
      </c>
      <c r="Q59" s="15" t="s">
        <v>38</v>
      </c>
      <c r="R59" s="15" t="s">
        <v>38</v>
      </c>
      <c r="S59" s="15" t="s">
        <v>38</v>
      </c>
      <c r="T59" s="15" t="s">
        <v>38</v>
      </c>
      <c r="U59" s="15" t="s">
        <v>38</v>
      </c>
      <c r="V59" s="15" t="s">
        <v>38</v>
      </c>
      <c r="W59" s="15" t="s">
        <v>38</v>
      </c>
    </row>
    <row r="60" spans="1:23" ht="38.25">
      <c r="A60" s="12" t="s">
        <v>60</v>
      </c>
      <c r="B60" s="21" t="s">
        <v>57</v>
      </c>
      <c r="C60" s="14" t="s">
        <v>38</v>
      </c>
      <c r="D60" s="15" t="s">
        <v>38</v>
      </c>
      <c r="E60" s="15" t="s">
        <v>38</v>
      </c>
      <c r="F60" s="15" t="s">
        <v>38</v>
      </c>
      <c r="G60" s="15" t="s">
        <v>38</v>
      </c>
      <c r="H60" s="15" t="s">
        <v>38</v>
      </c>
      <c r="I60" s="15" t="s">
        <v>38</v>
      </c>
      <c r="J60" s="15" t="s">
        <v>38</v>
      </c>
      <c r="K60" s="15" t="s">
        <v>38</v>
      </c>
      <c r="L60" s="15" t="s">
        <v>38</v>
      </c>
      <c r="M60" s="15" t="s">
        <v>38</v>
      </c>
      <c r="N60" s="15" t="s">
        <v>38</v>
      </c>
      <c r="O60" s="15" t="s">
        <v>38</v>
      </c>
      <c r="P60" s="15" t="s">
        <v>38</v>
      </c>
      <c r="Q60" s="15" t="s">
        <v>38</v>
      </c>
      <c r="R60" s="15" t="s">
        <v>38</v>
      </c>
      <c r="S60" s="15" t="s">
        <v>38</v>
      </c>
      <c r="T60" s="15" t="s">
        <v>38</v>
      </c>
      <c r="U60" s="15" t="s">
        <v>38</v>
      </c>
      <c r="V60" s="15" t="s">
        <v>38</v>
      </c>
      <c r="W60" s="15" t="s">
        <v>38</v>
      </c>
    </row>
    <row r="61" spans="1:23" ht="38.25">
      <c r="A61" s="12" t="s">
        <v>60</v>
      </c>
      <c r="B61" s="21" t="s">
        <v>58</v>
      </c>
      <c r="C61" s="14" t="s">
        <v>38</v>
      </c>
      <c r="D61" s="15" t="s">
        <v>38</v>
      </c>
      <c r="E61" s="15" t="s">
        <v>38</v>
      </c>
      <c r="F61" s="15" t="s">
        <v>38</v>
      </c>
      <c r="G61" s="15" t="s">
        <v>38</v>
      </c>
      <c r="H61" s="15" t="s">
        <v>38</v>
      </c>
      <c r="I61" s="15" t="s">
        <v>38</v>
      </c>
      <c r="J61" s="15" t="s">
        <v>38</v>
      </c>
      <c r="K61" s="15" t="s">
        <v>38</v>
      </c>
      <c r="L61" s="15" t="s">
        <v>38</v>
      </c>
      <c r="M61" s="15" t="s">
        <v>38</v>
      </c>
      <c r="N61" s="15" t="s">
        <v>38</v>
      </c>
      <c r="O61" s="15" t="s">
        <v>38</v>
      </c>
      <c r="P61" s="15" t="s">
        <v>38</v>
      </c>
      <c r="Q61" s="15" t="s">
        <v>38</v>
      </c>
      <c r="R61" s="15" t="s">
        <v>38</v>
      </c>
      <c r="S61" s="15" t="s">
        <v>38</v>
      </c>
      <c r="T61" s="15" t="s">
        <v>38</v>
      </c>
      <c r="U61" s="15" t="s">
        <v>38</v>
      </c>
      <c r="V61" s="15" t="s">
        <v>38</v>
      </c>
      <c r="W61" s="15" t="s">
        <v>38</v>
      </c>
    </row>
    <row r="62" spans="1:23" ht="38.25">
      <c r="A62" s="12" t="s">
        <v>60</v>
      </c>
      <c r="B62" s="21" t="s">
        <v>61</v>
      </c>
      <c r="C62" s="14" t="s">
        <v>38</v>
      </c>
      <c r="D62" s="15" t="s">
        <v>38</v>
      </c>
      <c r="E62" s="15" t="s">
        <v>38</v>
      </c>
      <c r="F62" s="15" t="s">
        <v>38</v>
      </c>
      <c r="G62" s="15" t="s">
        <v>38</v>
      </c>
      <c r="H62" s="15" t="s">
        <v>38</v>
      </c>
      <c r="I62" s="15" t="s">
        <v>38</v>
      </c>
      <c r="J62" s="15" t="s">
        <v>38</v>
      </c>
      <c r="K62" s="15" t="s">
        <v>38</v>
      </c>
      <c r="L62" s="15" t="s">
        <v>38</v>
      </c>
      <c r="M62" s="15" t="s">
        <v>38</v>
      </c>
      <c r="N62" s="15" t="s">
        <v>38</v>
      </c>
      <c r="O62" s="15" t="s">
        <v>38</v>
      </c>
      <c r="P62" s="15" t="s">
        <v>38</v>
      </c>
      <c r="Q62" s="15" t="s">
        <v>38</v>
      </c>
      <c r="R62" s="15" t="s">
        <v>38</v>
      </c>
      <c r="S62" s="15" t="s">
        <v>38</v>
      </c>
      <c r="T62" s="15" t="s">
        <v>38</v>
      </c>
      <c r="U62" s="15" t="s">
        <v>38</v>
      </c>
      <c r="V62" s="15" t="s">
        <v>38</v>
      </c>
      <c r="W62" s="15" t="s">
        <v>38</v>
      </c>
    </row>
    <row r="63" spans="1:23" ht="38.25">
      <c r="A63" s="18" t="s">
        <v>62</v>
      </c>
      <c r="B63" s="21" t="s">
        <v>63</v>
      </c>
      <c r="C63" s="14" t="s">
        <v>38</v>
      </c>
      <c r="D63" s="15" t="s">
        <v>38</v>
      </c>
      <c r="E63" s="15" t="s">
        <v>38</v>
      </c>
      <c r="F63" s="15" t="s">
        <v>38</v>
      </c>
      <c r="G63" s="15" t="s">
        <v>38</v>
      </c>
      <c r="H63" s="15" t="s">
        <v>38</v>
      </c>
      <c r="I63" s="15" t="s">
        <v>38</v>
      </c>
      <c r="J63" s="15" t="s">
        <v>38</v>
      </c>
      <c r="K63" s="15" t="s">
        <v>38</v>
      </c>
      <c r="L63" s="15" t="s">
        <v>38</v>
      </c>
      <c r="M63" s="15" t="s">
        <v>38</v>
      </c>
      <c r="N63" s="15" t="s">
        <v>38</v>
      </c>
      <c r="O63" s="15" t="s">
        <v>38</v>
      </c>
      <c r="P63" s="15" t="s">
        <v>38</v>
      </c>
      <c r="Q63" s="15" t="s">
        <v>38</v>
      </c>
      <c r="R63" s="15" t="s">
        <v>38</v>
      </c>
      <c r="S63" s="15" t="s">
        <v>38</v>
      </c>
      <c r="T63" s="15" t="s">
        <v>38</v>
      </c>
      <c r="U63" s="15" t="s">
        <v>38</v>
      </c>
      <c r="V63" s="15" t="s">
        <v>38</v>
      </c>
      <c r="W63" s="15" t="s">
        <v>38</v>
      </c>
    </row>
    <row r="64" spans="1:23" ht="25.5">
      <c r="A64" s="22" t="s">
        <v>64</v>
      </c>
      <c r="B64" s="21" t="s">
        <v>65</v>
      </c>
      <c r="C64" s="14" t="s">
        <v>38</v>
      </c>
      <c r="D64" s="15" t="s">
        <v>38</v>
      </c>
      <c r="E64" s="15" t="s">
        <v>38</v>
      </c>
      <c r="F64" s="15" t="s">
        <v>38</v>
      </c>
      <c r="G64" s="15" t="s">
        <v>38</v>
      </c>
      <c r="H64" s="15" t="s">
        <v>38</v>
      </c>
      <c r="I64" s="15" t="s">
        <v>38</v>
      </c>
      <c r="J64" s="15" t="s">
        <v>38</v>
      </c>
      <c r="K64" s="15" t="s">
        <v>38</v>
      </c>
      <c r="L64" s="15" t="s">
        <v>38</v>
      </c>
      <c r="M64" s="15" t="s">
        <v>38</v>
      </c>
      <c r="N64" s="15" t="s">
        <v>38</v>
      </c>
      <c r="O64" s="15" t="s">
        <v>38</v>
      </c>
      <c r="P64" s="15" t="s">
        <v>38</v>
      </c>
      <c r="Q64" s="15" t="s">
        <v>38</v>
      </c>
      <c r="R64" s="15" t="s">
        <v>38</v>
      </c>
      <c r="S64" s="15" t="s">
        <v>38</v>
      </c>
      <c r="T64" s="15" t="s">
        <v>38</v>
      </c>
      <c r="U64" s="15" t="s">
        <v>38</v>
      </c>
      <c r="V64" s="15" t="s">
        <v>38</v>
      </c>
      <c r="W64" s="15" t="s">
        <v>38</v>
      </c>
    </row>
    <row r="65" spans="1:23" ht="38.25">
      <c r="A65" s="12" t="s">
        <v>66</v>
      </c>
      <c r="B65" s="21" t="s">
        <v>67</v>
      </c>
      <c r="C65" s="14" t="s">
        <v>38</v>
      </c>
      <c r="D65" s="15" t="s">
        <v>38</v>
      </c>
      <c r="E65" s="15" t="s">
        <v>38</v>
      </c>
      <c r="F65" s="15" t="s">
        <v>38</v>
      </c>
      <c r="G65" s="15" t="s">
        <v>38</v>
      </c>
      <c r="H65" s="15" t="s">
        <v>38</v>
      </c>
      <c r="I65" s="15" t="s">
        <v>38</v>
      </c>
      <c r="J65" s="15" t="s">
        <v>38</v>
      </c>
      <c r="K65" s="15" t="s">
        <v>38</v>
      </c>
      <c r="L65" s="15" t="s">
        <v>38</v>
      </c>
      <c r="M65" s="15" t="s">
        <v>38</v>
      </c>
      <c r="N65" s="15" t="s">
        <v>38</v>
      </c>
      <c r="O65" s="15" t="s">
        <v>38</v>
      </c>
      <c r="P65" s="15" t="s">
        <v>38</v>
      </c>
      <c r="Q65" s="15" t="s">
        <v>38</v>
      </c>
      <c r="R65" s="15" t="s">
        <v>38</v>
      </c>
      <c r="S65" s="15" t="s">
        <v>38</v>
      </c>
      <c r="T65" s="15" t="s">
        <v>38</v>
      </c>
      <c r="U65" s="15" t="s">
        <v>38</v>
      </c>
      <c r="V65" s="15" t="s">
        <v>38</v>
      </c>
      <c r="W65" s="15" t="s">
        <v>38</v>
      </c>
    </row>
    <row r="66" spans="1:23" ht="15.75" customHeight="1">
      <c r="A66" s="18" t="s">
        <v>68</v>
      </c>
      <c r="B66" s="13" t="s">
        <v>69</v>
      </c>
      <c r="C66" s="14" t="s">
        <v>24</v>
      </c>
      <c r="D66" s="15" t="s">
        <v>38</v>
      </c>
      <c r="E66" s="15" t="s">
        <v>38</v>
      </c>
      <c r="F66" s="15" t="s">
        <v>38</v>
      </c>
      <c r="G66" s="15" t="s">
        <v>38</v>
      </c>
      <c r="H66" s="15" t="s">
        <v>38</v>
      </c>
      <c r="I66" s="15" t="s">
        <v>38</v>
      </c>
      <c r="J66" s="15" t="s">
        <v>38</v>
      </c>
      <c r="K66" s="15" t="s">
        <v>38</v>
      </c>
      <c r="L66" s="15" t="s">
        <v>38</v>
      </c>
      <c r="M66" s="15" t="s">
        <v>38</v>
      </c>
      <c r="N66" s="15" t="s">
        <v>38</v>
      </c>
      <c r="O66" s="15" t="s">
        <v>38</v>
      </c>
      <c r="P66" s="15" t="s">
        <v>38</v>
      </c>
      <c r="Q66" s="15" t="s">
        <v>38</v>
      </c>
      <c r="R66" s="15" t="s">
        <v>38</v>
      </c>
      <c r="S66" s="15" t="s">
        <v>38</v>
      </c>
      <c r="T66" s="15" t="s">
        <v>38</v>
      </c>
      <c r="U66" s="15" t="s">
        <v>38</v>
      </c>
      <c r="V66" s="15" t="s">
        <v>38</v>
      </c>
      <c r="W66" s="15" t="s">
        <v>38</v>
      </c>
    </row>
    <row r="67" spans="1:23" ht="25.5">
      <c r="A67" s="18" t="s">
        <v>70</v>
      </c>
      <c r="B67" s="21" t="s">
        <v>71</v>
      </c>
      <c r="C67" s="14" t="s">
        <v>24</v>
      </c>
      <c r="D67" s="15" t="s">
        <v>38</v>
      </c>
      <c r="E67" s="15" t="s">
        <v>38</v>
      </c>
      <c r="F67" s="15" t="s">
        <v>38</v>
      </c>
      <c r="G67" s="15" t="s">
        <v>38</v>
      </c>
      <c r="H67" s="15" t="s">
        <v>38</v>
      </c>
      <c r="I67" s="15" t="s">
        <v>38</v>
      </c>
      <c r="J67" s="15" t="s">
        <v>38</v>
      </c>
      <c r="K67" s="15" t="s">
        <v>38</v>
      </c>
      <c r="L67" s="15" t="s">
        <v>38</v>
      </c>
      <c r="M67" s="15" t="s">
        <v>38</v>
      </c>
      <c r="N67" s="15" t="s">
        <v>38</v>
      </c>
      <c r="O67" s="15" t="s">
        <v>38</v>
      </c>
      <c r="P67" s="15" t="s">
        <v>38</v>
      </c>
      <c r="Q67" s="15" t="s">
        <v>38</v>
      </c>
      <c r="R67" s="15" t="s">
        <v>38</v>
      </c>
      <c r="S67" s="15" t="s">
        <v>38</v>
      </c>
      <c r="T67" s="15" t="s">
        <v>38</v>
      </c>
      <c r="U67" s="15" t="s">
        <v>38</v>
      </c>
      <c r="V67" s="15" t="s">
        <v>38</v>
      </c>
      <c r="W67" s="15" t="s">
        <v>38</v>
      </c>
    </row>
    <row r="68" spans="1:23" ht="15.75">
      <c r="A68" s="18" t="s">
        <v>72</v>
      </c>
      <c r="B68" s="21" t="s">
        <v>73</v>
      </c>
      <c r="C68" s="14" t="s">
        <v>24</v>
      </c>
      <c r="D68" s="15" t="s">
        <v>38</v>
      </c>
      <c r="E68" s="15" t="s">
        <v>38</v>
      </c>
      <c r="F68" s="15" t="s">
        <v>38</v>
      </c>
      <c r="G68" s="15" t="s">
        <v>38</v>
      </c>
      <c r="H68" s="15" t="s">
        <v>38</v>
      </c>
      <c r="I68" s="15" t="s">
        <v>38</v>
      </c>
      <c r="J68" s="15" t="s">
        <v>38</v>
      </c>
      <c r="K68" s="15" t="s">
        <v>38</v>
      </c>
      <c r="L68" s="15">
        <v>1.51</v>
      </c>
      <c r="M68" s="15" t="s">
        <v>38</v>
      </c>
      <c r="N68" s="15" t="s">
        <v>38</v>
      </c>
      <c r="O68" s="15" t="s">
        <v>38</v>
      </c>
      <c r="P68" s="15" t="s">
        <v>38</v>
      </c>
      <c r="Q68" s="15" t="s">
        <v>38</v>
      </c>
      <c r="R68" s="15" t="s">
        <v>38</v>
      </c>
      <c r="S68" s="15" t="s">
        <v>38</v>
      </c>
      <c r="T68" s="15" t="s">
        <v>38</v>
      </c>
      <c r="U68" s="15" t="s">
        <v>38</v>
      </c>
      <c r="V68" s="15" t="s">
        <v>38</v>
      </c>
      <c r="W68" s="15" t="s">
        <v>38</v>
      </c>
    </row>
    <row r="69" spans="1:23" ht="15.75">
      <c r="A69" s="18" t="s">
        <v>72</v>
      </c>
      <c r="B69" s="20" t="s">
        <v>147</v>
      </c>
      <c r="C69" s="14" t="s">
        <v>286</v>
      </c>
      <c r="D69" s="15" t="s">
        <v>38</v>
      </c>
      <c r="E69" s="15" t="s">
        <v>38</v>
      </c>
      <c r="F69" s="15" t="s">
        <v>38</v>
      </c>
      <c r="G69" s="15" t="s">
        <v>38</v>
      </c>
      <c r="H69" s="15" t="s">
        <v>38</v>
      </c>
      <c r="I69" s="15" t="s">
        <v>38</v>
      </c>
      <c r="J69" s="15" t="s">
        <v>38</v>
      </c>
      <c r="K69" s="15" t="s">
        <v>38</v>
      </c>
      <c r="L69" s="15">
        <v>1.26</v>
      </c>
      <c r="M69" s="15" t="s">
        <v>38</v>
      </c>
      <c r="N69" s="15" t="s">
        <v>38</v>
      </c>
      <c r="O69" s="15" t="s">
        <v>38</v>
      </c>
      <c r="P69" s="15" t="s">
        <v>38</v>
      </c>
      <c r="Q69" s="15" t="s">
        <v>38</v>
      </c>
      <c r="R69" s="15" t="s">
        <v>38</v>
      </c>
      <c r="S69" s="15" t="s">
        <v>38</v>
      </c>
      <c r="T69" s="15" t="s">
        <v>38</v>
      </c>
      <c r="U69" s="15" t="s">
        <v>38</v>
      </c>
      <c r="V69" s="25">
        <f>29.13*1.2</f>
        <v>34.955999999999996</v>
      </c>
      <c r="W69" s="15" t="s">
        <v>38</v>
      </c>
    </row>
    <row r="70" spans="1:23" ht="15.75">
      <c r="A70" s="18" t="s">
        <v>72</v>
      </c>
      <c r="B70" s="20" t="s">
        <v>148</v>
      </c>
      <c r="C70" s="14" t="s">
        <v>287</v>
      </c>
      <c r="D70" s="15" t="s">
        <v>38</v>
      </c>
      <c r="E70" s="15" t="s">
        <v>38</v>
      </c>
      <c r="F70" s="15" t="s">
        <v>38</v>
      </c>
      <c r="G70" s="15" t="s">
        <v>38</v>
      </c>
      <c r="H70" s="15" t="s">
        <v>38</v>
      </c>
      <c r="I70" s="15" t="s">
        <v>38</v>
      </c>
      <c r="J70" s="15" t="s">
        <v>38</v>
      </c>
      <c r="K70" s="15" t="s">
        <v>38</v>
      </c>
      <c r="L70" s="15" t="s">
        <v>38</v>
      </c>
      <c r="M70" s="15" t="s">
        <v>38</v>
      </c>
      <c r="N70" s="15" t="s">
        <v>38</v>
      </c>
      <c r="O70" s="15" t="s">
        <v>38</v>
      </c>
      <c r="P70" s="15" t="s">
        <v>38</v>
      </c>
      <c r="Q70" s="15" t="s">
        <v>38</v>
      </c>
      <c r="R70" s="15" t="s">
        <v>38</v>
      </c>
      <c r="S70" s="15" t="s">
        <v>38</v>
      </c>
      <c r="T70" s="15" t="s">
        <v>38</v>
      </c>
      <c r="U70" s="15" t="s">
        <v>38</v>
      </c>
      <c r="V70" s="25">
        <f>7*1.2</f>
        <v>8.4</v>
      </c>
      <c r="W70" s="15" t="s">
        <v>38</v>
      </c>
    </row>
    <row r="71" spans="1:23" ht="15.75">
      <c r="A71" s="18" t="s">
        <v>72</v>
      </c>
      <c r="B71" s="20" t="s">
        <v>149</v>
      </c>
      <c r="C71" s="14" t="s">
        <v>288</v>
      </c>
      <c r="D71" s="15" t="s">
        <v>38</v>
      </c>
      <c r="E71" s="15" t="s">
        <v>38</v>
      </c>
      <c r="F71" s="15" t="s">
        <v>38</v>
      </c>
      <c r="G71" s="15" t="s">
        <v>38</v>
      </c>
      <c r="H71" s="15" t="s">
        <v>38</v>
      </c>
      <c r="I71" s="15" t="s">
        <v>38</v>
      </c>
      <c r="J71" s="15" t="s">
        <v>38</v>
      </c>
      <c r="K71" s="15" t="s">
        <v>38</v>
      </c>
      <c r="L71" s="15" t="s">
        <v>38</v>
      </c>
      <c r="M71" s="15" t="s">
        <v>38</v>
      </c>
      <c r="N71" s="15" t="s">
        <v>38</v>
      </c>
      <c r="O71" s="15" t="s">
        <v>38</v>
      </c>
      <c r="P71" s="15" t="s">
        <v>38</v>
      </c>
      <c r="Q71" s="15" t="s">
        <v>38</v>
      </c>
      <c r="R71" s="15" t="s">
        <v>38</v>
      </c>
      <c r="S71" s="15" t="s">
        <v>38</v>
      </c>
      <c r="T71" s="15" t="s">
        <v>38</v>
      </c>
      <c r="U71" s="15" t="s">
        <v>38</v>
      </c>
      <c r="V71" s="25">
        <f>5.5*1.2</f>
        <v>6.6</v>
      </c>
      <c r="W71" s="15" t="s">
        <v>38</v>
      </c>
    </row>
    <row r="72" spans="1:23" ht="15.75">
      <c r="A72" s="18" t="s">
        <v>72</v>
      </c>
      <c r="B72" s="20" t="s">
        <v>314</v>
      </c>
      <c r="C72" s="14" t="s">
        <v>289</v>
      </c>
      <c r="D72" s="15" t="s">
        <v>38</v>
      </c>
      <c r="E72" s="15" t="s">
        <v>38</v>
      </c>
      <c r="F72" s="15" t="s">
        <v>38</v>
      </c>
      <c r="G72" s="15" t="s">
        <v>38</v>
      </c>
      <c r="H72" s="15" t="s">
        <v>38</v>
      </c>
      <c r="I72" s="15" t="s">
        <v>38</v>
      </c>
      <c r="J72" s="15" t="s">
        <v>38</v>
      </c>
      <c r="K72" s="15" t="s">
        <v>38</v>
      </c>
      <c r="L72" s="15">
        <v>0.25</v>
      </c>
      <c r="M72" s="15" t="s">
        <v>38</v>
      </c>
      <c r="N72" s="15" t="s">
        <v>38</v>
      </c>
      <c r="O72" s="15" t="s">
        <v>38</v>
      </c>
      <c r="P72" s="15" t="s">
        <v>38</v>
      </c>
      <c r="Q72" s="15" t="s">
        <v>38</v>
      </c>
      <c r="R72" s="15" t="s">
        <v>38</v>
      </c>
      <c r="S72" s="15" t="s">
        <v>38</v>
      </c>
      <c r="T72" s="15" t="s">
        <v>38</v>
      </c>
      <c r="U72" s="15" t="s">
        <v>38</v>
      </c>
      <c r="V72" s="25">
        <f>1.27249*1.2</f>
        <v>1.5269879999999998</v>
      </c>
      <c r="W72" s="15" t="s">
        <v>38</v>
      </c>
    </row>
    <row r="73" spans="1:23" ht="38.25">
      <c r="A73" s="18" t="s">
        <v>72</v>
      </c>
      <c r="B73" s="20" t="s">
        <v>158</v>
      </c>
      <c r="C73" s="14" t="s">
        <v>290</v>
      </c>
      <c r="D73" s="15" t="s">
        <v>38</v>
      </c>
      <c r="E73" s="15" t="s">
        <v>38</v>
      </c>
      <c r="F73" s="15" t="s">
        <v>38</v>
      </c>
      <c r="G73" s="15" t="s">
        <v>38</v>
      </c>
      <c r="H73" s="15" t="s">
        <v>38</v>
      </c>
      <c r="I73" s="15" t="s">
        <v>38</v>
      </c>
      <c r="J73" s="15" t="s">
        <v>38</v>
      </c>
      <c r="K73" s="15" t="s">
        <v>38</v>
      </c>
      <c r="L73" s="15" t="s">
        <v>38</v>
      </c>
      <c r="M73" s="15" t="s">
        <v>38</v>
      </c>
      <c r="N73" s="15" t="s">
        <v>38</v>
      </c>
      <c r="O73" s="15" t="s">
        <v>38</v>
      </c>
      <c r="P73" s="15">
        <v>1</v>
      </c>
      <c r="Q73" s="15" t="s">
        <v>38</v>
      </c>
      <c r="R73" s="15" t="s">
        <v>38</v>
      </c>
      <c r="S73" s="15" t="s">
        <v>38</v>
      </c>
      <c r="T73" s="15" t="s">
        <v>38</v>
      </c>
      <c r="U73" s="15" t="s">
        <v>38</v>
      </c>
      <c r="V73" s="25">
        <f>0.70895*1.2</f>
        <v>0.85073999999999994</v>
      </c>
      <c r="W73" s="15" t="s">
        <v>38</v>
      </c>
    </row>
    <row r="74" spans="1:23" ht="38.25">
      <c r="A74" s="18" t="s">
        <v>72</v>
      </c>
      <c r="B74" s="20" t="s">
        <v>159</v>
      </c>
      <c r="C74" s="14" t="s">
        <v>291</v>
      </c>
      <c r="D74" s="15" t="s">
        <v>38</v>
      </c>
      <c r="E74" s="15" t="s">
        <v>38</v>
      </c>
      <c r="F74" s="15" t="s">
        <v>38</v>
      </c>
      <c r="G74" s="15" t="s">
        <v>38</v>
      </c>
      <c r="H74" s="15" t="s">
        <v>38</v>
      </c>
      <c r="I74" s="15" t="s">
        <v>38</v>
      </c>
      <c r="J74" s="15" t="s">
        <v>38</v>
      </c>
      <c r="K74" s="15" t="s">
        <v>38</v>
      </c>
      <c r="L74" s="15" t="s">
        <v>38</v>
      </c>
      <c r="M74" s="15" t="s">
        <v>38</v>
      </c>
      <c r="N74" s="15" t="s">
        <v>38</v>
      </c>
      <c r="O74" s="15" t="s">
        <v>38</v>
      </c>
      <c r="P74" s="15"/>
      <c r="Q74" s="15" t="s">
        <v>38</v>
      </c>
      <c r="R74" s="15" t="s">
        <v>38</v>
      </c>
      <c r="S74" s="15" t="s">
        <v>38</v>
      </c>
      <c r="T74" s="15" t="s">
        <v>38</v>
      </c>
      <c r="U74" s="15" t="s">
        <v>38</v>
      </c>
      <c r="V74" s="25">
        <f>0.32452*1.2</f>
        <v>0.38942399999999994</v>
      </c>
      <c r="W74" s="15" t="s">
        <v>38</v>
      </c>
    </row>
    <row r="75" spans="1:23" ht="15.75">
      <c r="A75" s="18" t="s">
        <v>72</v>
      </c>
      <c r="B75" s="20" t="s">
        <v>160</v>
      </c>
      <c r="C75" s="14" t="s">
        <v>292</v>
      </c>
      <c r="D75" s="15" t="s">
        <v>38</v>
      </c>
      <c r="E75" s="15" t="s">
        <v>38</v>
      </c>
      <c r="F75" s="15" t="s">
        <v>38</v>
      </c>
      <c r="G75" s="15" t="s">
        <v>38</v>
      </c>
      <c r="H75" s="15" t="s">
        <v>38</v>
      </c>
      <c r="I75" s="15" t="s">
        <v>38</v>
      </c>
      <c r="J75" s="15" t="s">
        <v>38</v>
      </c>
      <c r="K75" s="15" t="s">
        <v>38</v>
      </c>
      <c r="L75" s="15" t="s">
        <v>38</v>
      </c>
      <c r="M75" s="15" t="s">
        <v>38</v>
      </c>
      <c r="N75" s="15" t="s">
        <v>38</v>
      </c>
      <c r="O75" s="15" t="s">
        <v>38</v>
      </c>
      <c r="P75" s="15">
        <v>1</v>
      </c>
      <c r="Q75" s="15" t="s">
        <v>38</v>
      </c>
      <c r="R75" s="15" t="s">
        <v>38</v>
      </c>
      <c r="S75" s="15" t="s">
        <v>38</v>
      </c>
      <c r="T75" s="15" t="s">
        <v>38</v>
      </c>
      <c r="U75" s="15" t="s">
        <v>38</v>
      </c>
      <c r="V75" s="25">
        <f>0.70895*1.2</f>
        <v>0.85073999999999994</v>
      </c>
      <c r="W75" s="15" t="s">
        <v>38</v>
      </c>
    </row>
    <row r="76" spans="1:23" ht="15.75">
      <c r="A76" s="18" t="s">
        <v>72</v>
      </c>
      <c r="B76" s="20" t="s">
        <v>161</v>
      </c>
      <c r="C76" s="14" t="s">
        <v>293</v>
      </c>
      <c r="D76" s="15" t="s">
        <v>38</v>
      </c>
      <c r="E76" s="15" t="s">
        <v>38</v>
      </c>
      <c r="F76" s="15" t="s">
        <v>38</v>
      </c>
      <c r="G76" s="15" t="s">
        <v>38</v>
      </c>
      <c r="H76" s="15" t="s">
        <v>38</v>
      </c>
      <c r="I76" s="15" t="s">
        <v>38</v>
      </c>
      <c r="J76" s="15" t="s">
        <v>38</v>
      </c>
      <c r="K76" s="15" t="s">
        <v>38</v>
      </c>
      <c r="L76" s="15" t="s">
        <v>38</v>
      </c>
      <c r="M76" s="15" t="s">
        <v>38</v>
      </c>
      <c r="N76" s="15" t="s">
        <v>38</v>
      </c>
      <c r="O76" s="15" t="s">
        <v>38</v>
      </c>
      <c r="P76" s="15">
        <v>1</v>
      </c>
      <c r="Q76" s="15" t="s">
        <v>38</v>
      </c>
      <c r="R76" s="15" t="s">
        <v>38</v>
      </c>
      <c r="S76" s="15" t="s">
        <v>38</v>
      </c>
      <c r="T76" s="15" t="s">
        <v>38</v>
      </c>
      <c r="U76" s="15" t="s">
        <v>38</v>
      </c>
      <c r="V76" s="25">
        <f>0.70895*1.2</f>
        <v>0.85073999999999994</v>
      </c>
      <c r="W76" s="15" t="s">
        <v>38</v>
      </c>
    </row>
    <row r="77" spans="1:23" ht="15.75">
      <c r="A77" s="18" t="s">
        <v>72</v>
      </c>
      <c r="B77" s="20" t="s">
        <v>162</v>
      </c>
      <c r="C77" s="14" t="s">
        <v>294</v>
      </c>
      <c r="D77" s="15" t="s">
        <v>38</v>
      </c>
      <c r="E77" s="15" t="s">
        <v>38</v>
      </c>
      <c r="F77" s="15" t="s">
        <v>38</v>
      </c>
      <c r="G77" s="15" t="s">
        <v>38</v>
      </c>
      <c r="H77" s="15" t="s">
        <v>38</v>
      </c>
      <c r="I77" s="15" t="s">
        <v>38</v>
      </c>
      <c r="J77" s="15" t="s">
        <v>38</v>
      </c>
      <c r="K77" s="15" t="s">
        <v>38</v>
      </c>
      <c r="L77" s="15" t="s">
        <v>38</v>
      </c>
      <c r="M77" s="15" t="s">
        <v>38</v>
      </c>
      <c r="N77" s="15" t="s">
        <v>38</v>
      </c>
      <c r="O77" s="15" t="s">
        <v>38</v>
      </c>
      <c r="P77" s="15">
        <v>1</v>
      </c>
      <c r="Q77" s="15" t="s">
        <v>38</v>
      </c>
      <c r="R77" s="15" t="s">
        <v>38</v>
      </c>
      <c r="S77" s="15" t="s">
        <v>38</v>
      </c>
      <c r="T77" s="15" t="s">
        <v>38</v>
      </c>
      <c r="U77" s="15" t="s">
        <v>38</v>
      </c>
      <c r="V77" s="25">
        <f>0.70895*1.2</f>
        <v>0.85073999999999994</v>
      </c>
      <c r="W77" s="15" t="s">
        <v>38</v>
      </c>
    </row>
    <row r="78" spans="1:23" ht="15.75">
      <c r="A78" s="18" t="s">
        <v>72</v>
      </c>
      <c r="B78" s="20" t="s">
        <v>163</v>
      </c>
      <c r="C78" s="14" t="s">
        <v>295</v>
      </c>
      <c r="D78" s="15" t="s">
        <v>38</v>
      </c>
      <c r="E78" s="15" t="s">
        <v>38</v>
      </c>
      <c r="F78" s="15" t="s">
        <v>38</v>
      </c>
      <c r="G78" s="15" t="s">
        <v>38</v>
      </c>
      <c r="H78" s="15" t="s">
        <v>38</v>
      </c>
      <c r="I78" s="15" t="s">
        <v>38</v>
      </c>
      <c r="J78" s="15" t="s">
        <v>38</v>
      </c>
      <c r="K78" s="15" t="s">
        <v>38</v>
      </c>
      <c r="L78" s="15" t="s">
        <v>38</v>
      </c>
      <c r="M78" s="15" t="s">
        <v>38</v>
      </c>
      <c r="N78" s="15" t="s">
        <v>38</v>
      </c>
      <c r="O78" s="15" t="s">
        <v>38</v>
      </c>
      <c r="P78" s="15">
        <v>1</v>
      </c>
      <c r="Q78" s="15" t="s">
        <v>38</v>
      </c>
      <c r="R78" s="15" t="s">
        <v>38</v>
      </c>
      <c r="S78" s="15" t="s">
        <v>38</v>
      </c>
      <c r="T78" s="15" t="s">
        <v>38</v>
      </c>
      <c r="U78" s="15" t="s">
        <v>38</v>
      </c>
      <c r="V78" s="25">
        <f>0.70895*1.2</f>
        <v>0.85073999999999994</v>
      </c>
      <c r="W78" s="15" t="s">
        <v>38</v>
      </c>
    </row>
    <row r="79" spans="1:23" ht="30" customHeight="1">
      <c r="A79" s="12" t="s">
        <v>74</v>
      </c>
      <c r="B79" s="21" t="s">
        <v>75</v>
      </c>
      <c r="C79" s="14" t="s">
        <v>38</v>
      </c>
      <c r="D79" s="15" t="s">
        <v>38</v>
      </c>
      <c r="E79" s="15" t="s">
        <v>38</v>
      </c>
      <c r="F79" s="15" t="s">
        <v>38</v>
      </c>
      <c r="G79" s="15" t="s">
        <v>38</v>
      </c>
      <c r="H79" s="15" t="s">
        <v>38</v>
      </c>
      <c r="I79" s="15" t="s">
        <v>38</v>
      </c>
      <c r="J79" s="15" t="s">
        <v>38</v>
      </c>
      <c r="K79" s="15" t="s">
        <v>38</v>
      </c>
      <c r="L79" s="15" t="s">
        <v>38</v>
      </c>
      <c r="M79" s="15" t="s">
        <v>38</v>
      </c>
      <c r="N79" s="15" t="s">
        <v>38</v>
      </c>
      <c r="O79" s="15" t="s">
        <v>38</v>
      </c>
      <c r="P79" s="15" t="s">
        <v>38</v>
      </c>
      <c r="Q79" s="15" t="s">
        <v>38</v>
      </c>
      <c r="R79" s="15" t="s">
        <v>38</v>
      </c>
      <c r="S79" s="15" t="s">
        <v>38</v>
      </c>
      <c r="T79" s="15" t="s">
        <v>38</v>
      </c>
      <c r="U79" s="15" t="s">
        <v>38</v>
      </c>
      <c r="V79" s="15" t="s">
        <v>38</v>
      </c>
      <c r="W79" s="15" t="s">
        <v>38</v>
      </c>
    </row>
    <row r="80" spans="1:23" ht="25.5">
      <c r="A80" s="18" t="s">
        <v>76</v>
      </c>
      <c r="B80" s="21" t="s">
        <v>77</v>
      </c>
      <c r="C80" s="14" t="s">
        <v>38</v>
      </c>
      <c r="D80" s="15" t="s">
        <v>38</v>
      </c>
      <c r="E80" s="15" t="s">
        <v>38</v>
      </c>
      <c r="F80" s="15" t="s">
        <v>38</v>
      </c>
      <c r="G80" s="15" t="s">
        <v>38</v>
      </c>
      <c r="H80" s="15" t="s">
        <v>38</v>
      </c>
      <c r="I80" s="15" t="s">
        <v>38</v>
      </c>
      <c r="J80" s="15" t="s">
        <v>38</v>
      </c>
      <c r="K80" s="15" t="s">
        <v>38</v>
      </c>
      <c r="L80" s="15" t="s">
        <v>38</v>
      </c>
      <c r="M80" s="15" t="s">
        <v>38</v>
      </c>
      <c r="N80" s="15" t="s">
        <v>38</v>
      </c>
      <c r="O80" s="15" t="s">
        <v>38</v>
      </c>
      <c r="P80" s="15" t="s">
        <v>38</v>
      </c>
      <c r="Q80" s="15" t="s">
        <v>38</v>
      </c>
      <c r="R80" s="15" t="s">
        <v>38</v>
      </c>
      <c r="S80" s="15" t="s">
        <v>38</v>
      </c>
      <c r="T80" s="15" t="s">
        <v>38</v>
      </c>
      <c r="U80" s="15" t="s">
        <v>38</v>
      </c>
      <c r="V80" s="15" t="s">
        <v>38</v>
      </c>
      <c r="W80" s="15" t="s">
        <v>38</v>
      </c>
    </row>
    <row r="81" spans="1:23" ht="15.75">
      <c r="A81" s="18" t="s">
        <v>78</v>
      </c>
      <c r="B81" s="21" t="s">
        <v>79</v>
      </c>
      <c r="C81" s="14" t="s">
        <v>38</v>
      </c>
      <c r="D81" s="15" t="s">
        <v>38</v>
      </c>
      <c r="E81" s="15" t="s">
        <v>38</v>
      </c>
      <c r="F81" s="15" t="s">
        <v>38</v>
      </c>
      <c r="G81" s="15" t="s">
        <v>38</v>
      </c>
      <c r="H81" s="15" t="s">
        <v>38</v>
      </c>
      <c r="I81" s="15" t="s">
        <v>38</v>
      </c>
      <c r="J81" s="15" t="s">
        <v>38</v>
      </c>
      <c r="K81" s="15" t="s">
        <v>38</v>
      </c>
      <c r="L81" s="15" t="s">
        <v>38</v>
      </c>
      <c r="M81" s="15" t="s">
        <v>38</v>
      </c>
      <c r="N81" s="15">
        <v>20.341000000000001</v>
      </c>
      <c r="O81" s="15" t="s">
        <v>38</v>
      </c>
      <c r="P81" s="15" t="s">
        <v>38</v>
      </c>
      <c r="Q81" s="15" t="s">
        <v>38</v>
      </c>
      <c r="R81" s="15" t="s">
        <v>38</v>
      </c>
      <c r="S81" s="15" t="s">
        <v>38</v>
      </c>
      <c r="T81" s="15" t="s">
        <v>38</v>
      </c>
      <c r="U81" s="15" t="s">
        <v>38</v>
      </c>
      <c r="V81" s="15" t="s">
        <v>38</v>
      </c>
      <c r="W81" s="15" t="s">
        <v>38</v>
      </c>
    </row>
    <row r="82" spans="1:23" ht="29.25" customHeight="1">
      <c r="A82" s="18" t="s">
        <v>78</v>
      </c>
      <c r="B82" s="20" t="s">
        <v>119</v>
      </c>
      <c r="C82" s="14" t="s">
        <v>267</v>
      </c>
      <c r="D82" s="15" t="s">
        <v>38</v>
      </c>
      <c r="E82" s="15" t="s">
        <v>38</v>
      </c>
      <c r="F82" s="15" t="s">
        <v>38</v>
      </c>
      <c r="G82" s="15" t="s">
        <v>38</v>
      </c>
      <c r="H82" s="15" t="s">
        <v>38</v>
      </c>
      <c r="I82" s="15" t="s">
        <v>38</v>
      </c>
      <c r="J82" s="15" t="s">
        <v>38</v>
      </c>
      <c r="K82" s="15" t="s">
        <v>38</v>
      </c>
      <c r="L82" s="15" t="s">
        <v>38</v>
      </c>
      <c r="M82" s="15" t="s">
        <v>38</v>
      </c>
      <c r="N82" s="15">
        <v>1.25</v>
      </c>
      <c r="O82" s="15" t="s">
        <v>38</v>
      </c>
      <c r="P82" s="15" t="s">
        <v>38</v>
      </c>
      <c r="Q82" s="15" t="s">
        <v>38</v>
      </c>
      <c r="R82" s="15" t="s">
        <v>38</v>
      </c>
      <c r="S82" s="15" t="s">
        <v>38</v>
      </c>
      <c r="T82" s="15" t="s">
        <v>38</v>
      </c>
      <c r="U82" s="15" t="s">
        <v>38</v>
      </c>
      <c r="V82" s="25">
        <f>2.02997*1.2</f>
        <v>2.4359639999999998</v>
      </c>
      <c r="W82" s="15" t="s">
        <v>38</v>
      </c>
    </row>
    <row r="83" spans="1:23" ht="15.75">
      <c r="A83" s="18" t="s">
        <v>78</v>
      </c>
      <c r="B83" s="20" t="s">
        <v>120</v>
      </c>
      <c r="C83" s="14" t="s">
        <v>268</v>
      </c>
      <c r="D83" s="15" t="s">
        <v>38</v>
      </c>
      <c r="E83" s="15" t="s">
        <v>38</v>
      </c>
      <c r="F83" s="15" t="s">
        <v>38</v>
      </c>
      <c r="G83" s="15" t="s">
        <v>38</v>
      </c>
      <c r="H83" s="15" t="s">
        <v>38</v>
      </c>
      <c r="I83" s="15" t="s">
        <v>38</v>
      </c>
      <c r="J83" s="15" t="s">
        <v>38</v>
      </c>
      <c r="K83" s="15" t="s">
        <v>38</v>
      </c>
      <c r="L83" s="15" t="s">
        <v>38</v>
      </c>
      <c r="M83" s="15" t="s">
        <v>38</v>
      </c>
      <c r="N83" s="15">
        <v>1.4</v>
      </c>
      <c r="O83" s="15" t="s">
        <v>38</v>
      </c>
      <c r="P83" s="15" t="s">
        <v>38</v>
      </c>
      <c r="Q83" s="15" t="s">
        <v>38</v>
      </c>
      <c r="R83" s="15" t="s">
        <v>38</v>
      </c>
      <c r="S83" s="15" t="s">
        <v>38</v>
      </c>
      <c r="T83" s="15" t="s">
        <v>38</v>
      </c>
      <c r="U83" s="15" t="s">
        <v>38</v>
      </c>
      <c r="V83" s="25">
        <f>2.27357*1.2</f>
        <v>2.7282839999999999</v>
      </c>
      <c r="W83" s="15" t="s">
        <v>38</v>
      </c>
    </row>
    <row r="84" spans="1:23" ht="15.75">
      <c r="A84" s="18" t="s">
        <v>78</v>
      </c>
      <c r="B84" s="20" t="s">
        <v>133</v>
      </c>
      <c r="C84" s="14" t="s">
        <v>269</v>
      </c>
      <c r="D84" s="15" t="s">
        <v>38</v>
      </c>
      <c r="E84" s="15" t="s">
        <v>38</v>
      </c>
      <c r="F84" s="15" t="s">
        <v>38</v>
      </c>
      <c r="G84" s="15" t="s">
        <v>38</v>
      </c>
      <c r="H84" s="15" t="s">
        <v>38</v>
      </c>
      <c r="I84" s="15" t="s">
        <v>38</v>
      </c>
      <c r="J84" s="15" t="s">
        <v>38</v>
      </c>
      <c r="K84" s="15" t="s">
        <v>38</v>
      </c>
      <c r="L84" s="15" t="s">
        <v>38</v>
      </c>
      <c r="M84" s="15" t="s">
        <v>38</v>
      </c>
      <c r="N84" s="15">
        <v>1.05</v>
      </c>
      <c r="O84" s="15" t="s">
        <v>38</v>
      </c>
      <c r="P84" s="15" t="s">
        <v>38</v>
      </c>
      <c r="Q84" s="15" t="s">
        <v>38</v>
      </c>
      <c r="R84" s="15" t="s">
        <v>38</v>
      </c>
      <c r="S84" s="15" t="s">
        <v>38</v>
      </c>
      <c r="T84" s="15" t="s">
        <v>38</v>
      </c>
      <c r="U84" s="15" t="s">
        <v>38</v>
      </c>
      <c r="V84" s="25">
        <v>2.0462160000000003</v>
      </c>
      <c r="W84" s="15" t="s">
        <v>38</v>
      </c>
    </row>
    <row r="85" spans="1:23" ht="15.75">
      <c r="A85" s="18" t="s">
        <v>78</v>
      </c>
      <c r="B85" s="20" t="s">
        <v>134</v>
      </c>
      <c r="C85" s="14" t="s">
        <v>270</v>
      </c>
      <c r="D85" s="15" t="s">
        <v>38</v>
      </c>
      <c r="E85" s="15" t="s">
        <v>38</v>
      </c>
      <c r="F85" s="15" t="s">
        <v>38</v>
      </c>
      <c r="G85" s="15" t="s">
        <v>38</v>
      </c>
      <c r="H85" s="15" t="s">
        <v>38</v>
      </c>
      <c r="I85" s="15" t="s">
        <v>38</v>
      </c>
      <c r="J85" s="15" t="s">
        <v>38</v>
      </c>
      <c r="K85" s="15" t="s">
        <v>38</v>
      </c>
      <c r="L85" s="15" t="s">
        <v>38</v>
      </c>
      <c r="M85" s="15" t="s">
        <v>38</v>
      </c>
      <c r="N85" s="15">
        <v>0.45</v>
      </c>
      <c r="O85" s="15" t="s">
        <v>38</v>
      </c>
      <c r="P85" s="15" t="s">
        <v>38</v>
      </c>
      <c r="Q85" s="15" t="s">
        <v>38</v>
      </c>
      <c r="R85" s="15" t="s">
        <v>38</v>
      </c>
      <c r="S85" s="15" t="s">
        <v>38</v>
      </c>
      <c r="T85" s="15" t="s">
        <v>38</v>
      </c>
      <c r="U85" s="15" t="s">
        <v>38</v>
      </c>
      <c r="V85" s="25">
        <v>0.87694799999999995</v>
      </c>
      <c r="W85" s="15" t="s">
        <v>38</v>
      </c>
    </row>
    <row r="86" spans="1:23" ht="15.75">
      <c r="A86" s="18" t="s">
        <v>78</v>
      </c>
      <c r="B86" s="20" t="s">
        <v>135</v>
      </c>
      <c r="C86" s="14" t="s">
        <v>271</v>
      </c>
      <c r="D86" s="15" t="s">
        <v>38</v>
      </c>
      <c r="E86" s="15" t="s">
        <v>38</v>
      </c>
      <c r="F86" s="15" t="s">
        <v>38</v>
      </c>
      <c r="G86" s="15" t="s">
        <v>38</v>
      </c>
      <c r="H86" s="15" t="s">
        <v>38</v>
      </c>
      <c r="I86" s="15" t="s">
        <v>38</v>
      </c>
      <c r="J86" s="15" t="s">
        <v>38</v>
      </c>
      <c r="K86" s="15" t="s">
        <v>38</v>
      </c>
      <c r="L86" s="15" t="s">
        <v>38</v>
      </c>
      <c r="M86" s="15" t="s">
        <v>38</v>
      </c>
      <c r="N86" s="15">
        <v>1.5</v>
      </c>
      <c r="O86" s="15" t="s">
        <v>38</v>
      </c>
      <c r="P86" s="15" t="s">
        <v>38</v>
      </c>
      <c r="Q86" s="15" t="s">
        <v>38</v>
      </c>
      <c r="R86" s="15" t="s">
        <v>38</v>
      </c>
      <c r="S86" s="15" t="s">
        <v>38</v>
      </c>
      <c r="T86" s="15" t="s">
        <v>38</v>
      </c>
      <c r="U86" s="15" t="s">
        <v>38</v>
      </c>
      <c r="V86" s="25">
        <v>2.9231639999999994</v>
      </c>
      <c r="W86" s="15" t="s">
        <v>38</v>
      </c>
    </row>
    <row r="87" spans="1:23" ht="15.75">
      <c r="A87" s="18" t="s">
        <v>78</v>
      </c>
      <c r="B87" s="20" t="s">
        <v>136</v>
      </c>
      <c r="C87" s="14" t="s">
        <v>272</v>
      </c>
      <c r="D87" s="15" t="s">
        <v>38</v>
      </c>
      <c r="E87" s="15" t="s">
        <v>38</v>
      </c>
      <c r="F87" s="15" t="s">
        <v>38</v>
      </c>
      <c r="G87" s="15" t="s">
        <v>38</v>
      </c>
      <c r="H87" s="15" t="s">
        <v>38</v>
      </c>
      <c r="I87" s="15" t="s">
        <v>38</v>
      </c>
      <c r="J87" s="15" t="s">
        <v>38</v>
      </c>
      <c r="K87" s="15" t="s">
        <v>38</v>
      </c>
      <c r="L87" s="15" t="s">
        <v>38</v>
      </c>
      <c r="M87" s="15" t="s">
        <v>38</v>
      </c>
      <c r="N87" s="15">
        <v>0.91500000000000004</v>
      </c>
      <c r="O87" s="15" t="s">
        <v>38</v>
      </c>
      <c r="P87" s="15" t="s">
        <v>38</v>
      </c>
      <c r="Q87" s="15" t="s">
        <v>38</v>
      </c>
      <c r="R87" s="15" t="s">
        <v>38</v>
      </c>
      <c r="S87" s="15" t="s">
        <v>38</v>
      </c>
      <c r="T87" s="15" t="s">
        <v>38</v>
      </c>
      <c r="U87" s="15" t="s">
        <v>38</v>
      </c>
      <c r="V87" s="25">
        <v>1.783128</v>
      </c>
      <c r="W87" s="15" t="s">
        <v>38</v>
      </c>
    </row>
    <row r="88" spans="1:23" ht="15.75">
      <c r="A88" s="18" t="s">
        <v>78</v>
      </c>
      <c r="B88" s="20" t="s">
        <v>137</v>
      </c>
      <c r="C88" s="14" t="s">
        <v>273</v>
      </c>
      <c r="D88" s="15" t="s">
        <v>38</v>
      </c>
      <c r="E88" s="15" t="s">
        <v>38</v>
      </c>
      <c r="F88" s="15" t="s">
        <v>38</v>
      </c>
      <c r="G88" s="15" t="s">
        <v>38</v>
      </c>
      <c r="H88" s="15" t="s">
        <v>38</v>
      </c>
      <c r="I88" s="15" t="s">
        <v>38</v>
      </c>
      <c r="J88" s="15" t="s">
        <v>38</v>
      </c>
      <c r="K88" s="15" t="s">
        <v>38</v>
      </c>
      <c r="L88" s="15" t="s">
        <v>38</v>
      </c>
      <c r="M88" s="15" t="s">
        <v>38</v>
      </c>
      <c r="N88" s="15">
        <v>2.8</v>
      </c>
      <c r="O88" s="15" t="s">
        <v>38</v>
      </c>
      <c r="P88" s="15" t="s">
        <v>38</v>
      </c>
      <c r="Q88" s="15" t="s">
        <v>38</v>
      </c>
      <c r="R88" s="15" t="s">
        <v>38</v>
      </c>
      <c r="S88" s="15" t="s">
        <v>38</v>
      </c>
      <c r="T88" s="15" t="s">
        <v>38</v>
      </c>
      <c r="U88" s="15" t="s">
        <v>38</v>
      </c>
      <c r="V88" s="25">
        <f>6.18621*1.2</f>
        <v>7.4234519999999993</v>
      </c>
      <c r="W88" s="15" t="s">
        <v>38</v>
      </c>
    </row>
    <row r="89" spans="1:23" ht="15.75">
      <c r="A89" s="18" t="s">
        <v>78</v>
      </c>
      <c r="B89" s="20" t="s">
        <v>138</v>
      </c>
      <c r="C89" s="14" t="s">
        <v>274</v>
      </c>
      <c r="D89" s="15" t="s">
        <v>38</v>
      </c>
      <c r="E89" s="15" t="s">
        <v>38</v>
      </c>
      <c r="F89" s="15" t="s">
        <v>38</v>
      </c>
      <c r="G89" s="15" t="s">
        <v>38</v>
      </c>
      <c r="H89" s="15" t="s">
        <v>38</v>
      </c>
      <c r="I89" s="15" t="s">
        <v>38</v>
      </c>
      <c r="J89" s="15" t="s">
        <v>38</v>
      </c>
      <c r="K89" s="15" t="s">
        <v>38</v>
      </c>
      <c r="L89" s="15" t="s">
        <v>38</v>
      </c>
      <c r="M89" s="15" t="s">
        <v>38</v>
      </c>
      <c r="N89" s="15">
        <v>0.875</v>
      </c>
      <c r="O89" s="15" t="s">
        <v>38</v>
      </c>
      <c r="P89" s="15" t="s">
        <v>38</v>
      </c>
      <c r="Q89" s="15" t="s">
        <v>38</v>
      </c>
      <c r="R89" s="15" t="s">
        <v>38</v>
      </c>
      <c r="S89" s="15" t="s">
        <v>38</v>
      </c>
      <c r="T89" s="15" t="s">
        <v>38</v>
      </c>
      <c r="U89" s="15" t="s">
        <v>38</v>
      </c>
      <c r="V89" s="25">
        <v>1.7051759999999998</v>
      </c>
      <c r="W89" s="15" t="s">
        <v>38</v>
      </c>
    </row>
    <row r="90" spans="1:23" ht="15.75">
      <c r="A90" s="18" t="s">
        <v>78</v>
      </c>
      <c r="B90" s="20" t="s">
        <v>139</v>
      </c>
      <c r="C90" s="14" t="s">
        <v>275</v>
      </c>
      <c r="D90" s="15" t="s">
        <v>38</v>
      </c>
      <c r="E90" s="15" t="s">
        <v>38</v>
      </c>
      <c r="F90" s="15" t="s">
        <v>38</v>
      </c>
      <c r="G90" s="15" t="s">
        <v>38</v>
      </c>
      <c r="H90" s="15" t="s">
        <v>38</v>
      </c>
      <c r="I90" s="15" t="s">
        <v>38</v>
      </c>
      <c r="J90" s="15" t="s">
        <v>38</v>
      </c>
      <c r="K90" s="15" t="s">
        <v>38</v>
      </c>
      <c r="L90" s="15" t="s">
        <v>38</v>
      </c>
      <c r="M90" s="15" t="s">
        <v>38</v>
      </c>
      <c r="N90" s="15">
        <v>0.56999999999999995</v>
      </c>
      <c r="O90" s="15" t="s">
        <v>38</v>
      </c>
      <c r="P90" s="15" t="s">
        <v>38</v>
      </c>
      <c r="Q90" s="15" t="s">
        <v>38</v>
      </c>
      <c r="R90" s="15" t="s">
        <v>38</v>
      </c>
      <c r="S90" s="15" t="s">
        <v>38</v>
      </c>
      <c r="T90" s="15" t="s">
        <v>38</v>
      </c>
      <c r="U90" s="15" t="s">
        <v>38</v>
      </c>
      <c r="V90" s="25">
        <v>1.5112079999999999</v>
      </c>
      <c r="W90" s="15" t="s">
        <v>38</v>
      </c>
    </row>
    <row r="91" spans="1:23" ht="25.5">
      <c r="A91" s="18" t="s">
        <v>78</v>
      </c>
      <c r="B91" s="20" t="s">
        <v>140</v>
      </c>
      <c r="C91" s="14" t="s">
        <v>276</v>
      </c>
      <c r="D91" s="15" t="s">
        <v>38</v>
      </c>
      <c r="E91" s="15" t="s">
        <v>38</v>
      </c>
      <c r="F91" s="15" t="s">
        <v>38</v>
      </c>
      <c r="G91" s="15" t="s">
        <v>38</v>
      </c>
      <c r="H91" s="15" t="s">
        <v>38</v>
      </c>
      <c r="I91" s="15" t="s">
        <v>38</v>
      </c>
      <c r="J91" s="15" t="s">
        <v>38</v>
      </c>
      <c r="K91" s="15" t="s">
        <v>38</v>
      </c>
      <c r="L91" s="15" t="s">
        <v>38</v>
      </c>
      <c r="M91" s="15" t="s">
        <v>38</v>
      </c>
      <c r="N91" s="15">
        <v>0.45800000000000002</v>
      </c>
      <c r="O91" s="15" t="s">
        <v>38</v>
      </c>
      <c r="P91" s="15" t="s">
        <v>38</v>
      </c>
      <c r="Q91" s="15" t="s">
        <v>38</v>
      </c>
      <c r="R91" s="15" t="s">
        <v>38</v>
      </c>
      <c r="S91" s="15" t="s">
        <v>38</v>
      </c>
      <c r="T91" s="15" t="s">
        <v>38</v>
      </c>
      <c r="U91" s="15" t="s">
        <v>38</v>
      </c>
      <c r="V91" s="25">
        <v>0.892536</v>
      </c>
      <c r="W91" s="15" t="s">
        <v>38</v>
      </c>
    </row>
    <row r="92" spans="1:23" ht="15.75">
      <c r="A92" s="18" t="s">
        <v>78</v>
      </c>
      <c r="B92" s="20" t="s">
        <v>141</v>
      </c>
      <c r="C92" s="14" t="s">
        <v>277</v>
      </c>
      <c r="D92" s="15" t="s">
        <v>38</v>
      </c>
      <c r="E92" s="15" t="s">
        <v>38</v>
      </c>
      <c r="F92" s="15" t="s">
        <v>38</v>
      </c>
      <c r="G92" s="15" t="s">
        <v>38</v>
      </c>
      <c r="H92" s="15" t="s">
        <v>38</v>
      </c>
      <c r="I92" s="15" t="s">
        <v>38</v>
      </c>
      <c r="J92" s="15" t="s">
        <v>38</v>
      </c>
      <c r="K92" s="15" t="s">
        <v>38</v>
      </c>
      <c r="L92" s="15" t="s">
        <v>38</v>
      </c>
      <c r="M92" s="15" t="s">
        <v>38</v>
      </c>
      <c r="N92" s="15">
        <v>8.7999999999999995E-2</v>
      </c>
      <c r="O92" s="15" t="s">
        <v>38</v>
      </c>
      <c r="P92" s="15" t="s">
        <v>38</v>
      </c>
      <c r="Q92" s="15" t="s">
        <v>38</v>
      </c>
      <c r="R92" s="15" t="s">
        <v>38</v>
      </c>
      <c r="S92" s="15" t="s">
        <v>38</v>
      </c>
      <c r="T92" s="15" t="s">
        <v>38</v>
      </c>
      <c r="U92" s="15" t="s">
        <v>38</v>
      </c>
      <c r="V92" s="25">
        <v>0.17149200000000001</v>
      </c>
      <c r="W92" s="15" t="s">
        <v>38</v>
      </c>
    </row>
    <row r="93" spans="1:23" ht="15.75">
      <c r="A93" s="18" t="s">
        <v>78</v>
      </c>
      <c r="B93" s="20" t="s">
        <v>142</v>
      </c>
      <c r="C93" s="14" t="s">
        <v>278</v>
      </c>
      <c r="D93" s="15" t="s">
        <v>38</v>
      </c>
      <c r="E93" s="15" t="s">
        <v>38</v>
      </c>
      <c r="F93" s="15" t="s">
        <v>38</v>
      </c>
      <c r="G93" s="15" t="s">
        <v>38</v>
      </c>
      <c r="H93" s="15" t="s">
        <v>38</v>
      </c>
      <c r="I93" s="15" t="s">
        <v>38</v>
      </c>
      <c r="J93" s="15" t="s">
        <v>38</v>
      </c>
      <c r="K93" s="15" t="s">
        <v>38</v>
      </c>
      <c r="L93" s="15" t="s">
        <v>38</v>
      </c>
      <c r="M93" s="15" t="s">
        <v>38</v>
      </c>
      <c r="N93" s="15">
        <v>2</v>
      </c>
      <c r="O93" s="15" t="s">
        <v>38</v>
      </c>
      <c r="P93" s="15" t="s">
        <v>38</v>
      </c>
      <c r="Q93" s="15" t="s">
        <v>38</v>
      </c>
      <c r="R93" s="15" t="s">
        <v>38</v>
      </c>
      <c r="S93" s="15" t="s">
        <v>38</v>
      </c>
      <c r="T93" s="15" t="s">
        <v>38</v>
      </c>
      <c r="U93" s="15" t="s">
        <v>38</v>
      </c>
      <c r="V93" s="25">
        <v>3.8975519999999997</v>
      </c>
      <c r="W93" s="15" t="s">
        <v>38</v>
      </c>
    </row>
    <row r="94" spans="1:23" ht="25.5">
      <c r="A94" s="18" t="s">
        <v>78</v>
      </c>
      <c r="B94" s="20" t="s">
        <v>304</v>
      </c>
      <c r="C94" s="14" t="s">
        <v>279</v>
      </c>
      <c r="D94" s="15" t="s">
        <v>38</v>
      </c>
      <c r="E94" s="15" t="s">
        <v>38</v>
      </c>
      <c r="F94" s="15" t="s">
        <v>38</v>
      </c>
      <c r="G94" s="15" t="s">
        <v>38</v>
      </c>
      <c r="H94" s="15" t="s">
        <v>38</v>
      </c>
      <c r="I94" s="15" t="s">
        <v>38</v>
      </c>
      <c r="J94" s="15" t="s">
        <v>38</v>
      </c>
      <c r="K94" s="15" t="s">
        <v>38</v>
      </c>
      <c r="L94" s="15" t="s">
        <v>38</v>
      </c>
      <c r="M94" s="15" t="s">
        <v>38</v>
      </c>
      <c r="N94" s="15">
        <v>1.1000000000000001</v>
      </c>
      <c r="O94" s="15" t="s">
        <v>38</v>
      </c>
      <c r="P94" s="15" t="s">
        <v>38</v>
      </c>
      <c r="Q94" s="15" t="s">
        <v>38</v>
      </c>
      <c r="R94" s="15" t="s">
        <v>38</v>
      </c>
      <c r="S94" s="15" t="s">
        <v>38</v>
      </c>
      <c r="T94" s="15" t="s">
        <v>38</v>
      </c>
      <c r="U94" s="15" t="s">
        <v>38</v>
      </c>
      <c r="V94" s="25">
        <v>2.9163552000000004</v>
      </c>
      <c r="W94" s="15" t="s">
        <v>38</v>
      </c>
    </row>
    <row r="95" spans="1:23" ht="15.75">
      <c r="A95" s="18" t="s">
        <v>78</v>
      </c>
      <c r="B95" s="20" t="s">
        <v>143</v>
      </c>
      <c r="C95" s="14" t="s">
        <v>280</v>
      </c>
      <c r="D95" s="15" t="s">
        <v>38</v>
      </c>
      <c r="E95" s="15" t="s">
        <v>38</v>
      </c>
      <c r="F95" s="15" t="s">
        <v>38</v>
      </c>
      <c r="G95" s="15" t="s">
        <v>38</v>
      </c>
      <c r="H95" s="15" t="s">
        <v>38</v>
      </c>
      <c r="I95" s="15" t="s">
        <v>38</v>
      </c>
      <c r="J95" s="15" t="s">
        <v>38</v>
      </c>
      <c r="K95" s="15" t="s">
        <v>38</v>
      </c>
      <c r="L95" s="15" t="s">
        <v>38</v>
      </c>
      <c r="M95" s="15" t="s">
        <v>38</v>
      </c>
      <c r="N95" s="15">
        <v>1.9</v>
      </c>
      <c r="O95" s="15" t="s">
        <v>38</v>
      </c>
      <c r="P95" s="15" t="s">
        <v>38</v>
      </c>
      <c r="Q95" s="15" t="s">
        <v>38</v>
      </c>
      <c r="R95" s="15" t="s">
        <v>38</v>
      </c>
      <c r="S95" s="15" t="s">
        <v>38</v>
      </c>
      <c r="T95" s="15" t="s">
        <v>38</v>
      </c>
      <c r="U95" s="15" t="s">
        <v>38</v>
      </c>
      <c r="V95" s="25">
        <v>3.7026743999999998</v>
      </c>
      <c r="W95" s="15" t="s">
        <v>38</v>
      </c>
    </row>
    <row r="96" spans="1:23" ht="15.75">
      <c r="A96" s="18" t="s">
        <v>78</v>
      </c>
      <c r="B96" s="20" t="s">
        <v>144</v>
      </c>
      <c r="C96" s="14" t="s">
        <v>281</v>
      </c>
      <c r="D96" s="15" t="s">
        <v>38</v>
      </c>
      <c r="E96" s="15" t="s">
        <v>38</v>
      </c>
      <c r="F96" s="15" t="s">
        <v>38</v>
      </c>
      <c r="G96" s="15" t="s">
        <v>38</v>
      </c>
      <c r="H96" s="15" t="s">
        <v>38</v>
      </c>
      <c r="I96" s="15" t="s">
        <v>38</v>
      </c>
      <c r="J96" s="15" t="s">
        <v>38</v>
      </c>
      <c r="K96" s="15" t="s">
        <v>38</v>
      </c>
      <c r="L96" s="15" t="s">
        <v>38</v>
      </c>
      <c r="M96" s="15" t="s">
        <v>38</v>
      </c>
      <c r="N96" s="15">
        <v>0.8</v>
      </c>
      <c r="O96" s="15" t="s">
        <v>38</v>
      </c>
      <c r="P96" s="15" t="s">
        <v>38</v>
      </c>
      <c r="Q96" s="15" t="s">
        <v>38</v>
      </c>
      <c r="R96" s="15" t="s">
        <v>38</v>
      </c>
      <c r="S96" s="15" t="s">
        <v>38</v>
      </c>
      <c r="T96" s="15" t="s">
        <v>38</v>
      </c>
      <c r="U96" s="15" t="s">
        <v>38</v>
      </c>
      <c r="V96" s="25">
        <v>1.5590208000000001</v>
      </c>
      <c r="W96" s="15" t="s">
        <v>38</v>
      </c>
    </row>
    <row r="97" spans="1:23" ht="25.5">
      <c r="A97" s="18" t="s">
        <v>78</v>
      </c>
      <c r="B97" s="20" t="s">
        <v>145</v>
      </c>
      <c r="C97" s="14" t="s">
        <v>282</v>
      </c>
      <c r="D97" s="15" t="s">
        <v>38</v>
      </c>
      <c r="E97" s="15" t="s">
        <v>38</v>
      </c>
      <c r="F97" s="15" t="s">
        <v>38</v>
      </c>
      <c r="G97" s="15" t="s">
        <v>38</v>
      </c>
      <c r="H97" s="15" t="s">
        <v>38</v>
      </c>
      <c r="I97" s="15" t="s">
        <v>38</v>
      </c>
      <c r="J97" s="15" t="s">
        <v>38</v>
      </c>
      <c r="K97" s="15" t="s">
        <v>38</v>
      </c>
      <c r="L97" s="15" t="s">
        <v>38</v>
      </c>
      <c r="M97" s="15" t="s">
        <v>38</v>
      </c>
      <c r="N97" s="15">
        <v>0.9</v>
      </c>
      <c r="O97" s="15" t="s">
        <v>38</v>
      </c>
      <c r="P97" s="15" t="s">
        <v>38</v>
      </c>
      <c r="Q97" s="15" t="s">
        <v>38</v>
      </c>
      <c r="R97" s="15" t="s">
        <v>38</v>
      </c>
      <c r="S97" s="15" t="s">
        <v>38</v>
      </c>
      <c r="T97" s="15" t="s">
        <v>38</v>
      </c>
      <c r="U97" s="15" t="s">
        <v>38</v>
      </c>
      <c r="V97" s="25">
        <v>2.3861088000000001</v>
      </c>
      <c r="W97" s="15" t="s">
        <v>38</v>
      </c>
    </row>
    <row r="98" spans="1:23" ht="15.75">
      <c r="A98" s="18" t="s">
        <v>78</v>
      </c>
      <c r="B98" s="20" t="s">
        <v>146</v>
      </c>
      <c r="C98" s="14" t="s">
        <v>283</v>
      </c>
      <c r="D98" s="15" t="s">
        <v>38</v>
      </c>
      <c r="E98" s="15" t="s">
        <v>38</v>
      </c>
      <c r="F98" s="15" t="s">
        <v>38</v>
      </c>
      <c r="G98" s="15" t="s">
        <v>38</v>
      </c>
      <c r="H98" s="15" t="s">
        <v>38</v>
      </c>
      <c r="I98" s="15" t="s">
        <v>38</v>
      </c>
      <c r="J98" s="15" t="s">
        <v>38</v>
      </c>
      <c r="K98" s="15" t="s">
        <v>38</v>
      </c>
      <c r="L98" s="15" t="s">
        <v>38</v>
      </c>
      <c r="M98" s="15" t="s">
        <v>38</v>
      </c>
      <c r="N98" s="15">
        <v>0.7</v>
      </c>
      <c r="O98" s="15" t="s">
        <v>38</v>
      </c>
      <c r="P98" s="15" t="s">
        <v>38</v>
      </c>
      <c r="Q98" s="15" t="s">
        <v>38</v>
      </c>
      <c r="R98" s="15" t="s">
        <v>38</v>
      </c>
      <c r="S98" s="15" t="s">
        <v>38</v>
      </c>
      <c r="T98" s="15" t="s">
        <v>38</v>
      </c>
      <c r="U98" s="15" t="s">
        <v>38</v>
      </c>
      <c r="V98" s="25">
        <v>1.3641432</v>
      </c>
      <c r="W98" s="15" t="s">
        <v>38</v>
      </c>
    </row>
    <row r="99" spans="1:23" ht="15.75">
      <c r="A99" s="18" t="s">
        <v>78</v>
      </c>
      <c r="B99" s="20" t="s">
        <v>178</v>
      </c>
      <c r="C99" s="14" t="s">
        <v>284</v>
      </c>
      <c r="D99" s="15" t="s">
        <v>38</v>
      </c>
      <c r="E99" s="15" t="s">
        <v>38</v>
      </c>
      <c r="F99" s="15" t="s">
        <v>38</v>
      </c>
      <c r="G99" s="15" t="s">
        <v>38</v>
      </c>
      <c r="H99" s="15" t="s">
        <v>38</v>
      </c>
      <c r="I99" s="15" t="s">
        <v>38</v>
      </c>
      <c r="J99" s="15" t="s">
        <v>38</v>
      </c>
      <c r="K99" s="15" t="s">
        <v>38</v>
      </c>
      <c r="L99" s="15" t="s">
        <v>38</v>
      </c>
      <c r="M99" s="15" t="s">
        <v>38</v>
      </c>
      <c r="N99" s="15">
        <v>0.15</v>
      </c>
      <c r="O99" s="15" t="s">
        <v>38</v>
      </c>
      <c r="P99" s="15" t="s">
        <v>38</v>
      </c>
      <c r="Q99" s="15" t="s">
        <v>38</v>
      </c>
      <c r="R99" s="15" t="s">
        <v>38</v>
      </c>
      <c r="S99" s="15" t="s">
        <v>38</v>
      </c>
      <c r="T99" s="15" t="s">
        <v>38</v>
      </c>
      <c r="U99" s="15" t="s">
        <v>38</v>
      </c>
      <c r="V99" s="25">
        <v>0.3972</v>
      </c>
      <c r="W99" s="15" t="s">
        <v>38</v>
      </c>
    </row>
    <row r="100" spans="1:23" ht="40.5" customHeight="1">
      <c r="A100" s="18" t="s">
        <v>78</v>
      </c>
      <c r="B100" s="23" t="s">
        <v>157</v>
      </c>
      <c r="C100" s="14" t="s">
        <v>285</v>
      </c>
      <c r="D100" s="15" t="s">
        <v>38</v>
      </c>
      <c r="E100" s="15" t="s">
        <v>38</v>
      </c>
      <c r="F100" s="15" t="s">
        <v>38</v>
      </c>
      <c r="G100" s="15" t="s">
        <v>38</v>
      </c>
      <c r="H100" s="15" t="s">
        <v>38</v>
      </c>
      <c r="I100" s="15" t="s">
        <v>38</v>
      </c>
      <c r="J100" s="15" t="s">
        <v>38</v>
      </c>
      <c r="K100" s="15" t="s">
        <v>38</v>
      </c>
      <c r="L100" s="15" t="s">
        <v>38</v>
      </c>
      <c r="M100" s="15" t="s">
        <v>38</v>
      </c>
      <c r="N100" s="15">
        <v>0.8</v>
      </c>
      <c r="O100" s="15" t="s">
        <v>38</v>
      </c>
      <c r="P100" s="15" t="s">
        <v>38</v>
      </c>
      <c r="Q100" s="15" t="s">
        <v>38</v>
      </c>
      <c r="R100" s="15" t="s">
        <v>38</v>
      </c>
      <c r="S100" s="15" t="s">
        <v>38</v>
      </c>
      <c r="T100" s="15" t="s">
        <v>38</v>
      </c>
      <c r="U100" s="15" t="s">
        <v>38</v>
      </c>
      <c r="V100" s="25">
        <f>1.29918*1.2</f>
        <v>1.559016</v>
      </c>
      <c r="W100" s="15" t="s">
        <v>38</v>
      </c>
    </row>
    <row r="101" spans="1:23" ht="15.75" customHeight="1">
      <c r="A101" s="18" t="s">
        <v>78</v>
      </c>
      <c r="B101" s="23" t="s">
        <v>308</v>
      </c>
      <c r="C101" s="14" t="s">
        <v>307</v>
      </c>
      <c r="D101" s="15" t="s">
        <v>38</v>
      </c>
      <c r="E101" s="15" t="s">
        <v>38</v>
      </c>
      <c r="F101" s="15" t="s">
        <v>38</v>
      </c>
      <c r="G101" s="15" t="s">
        <v>38</v>
      </c>
      <c r="H101" s="15" t="s">
        <v>38</v>
      </c>
      <c r="I101" s="15" t="s">
        <v>38</v>
      </c>
      <c r="J101" s="15" t="s">
        <v>38</v>
      </c>
      <c r="K101" s="15" t="s">
        <v>38</v>
      </c>
      <c r="L101" s="15" t="s">
        <v>38</v>
      </c>
      <c r="M101" s="15" t="s">
        <v>38</v>
      </c>
      <c r="N101" s="15">
        <v>0.63500000000000001</v>
      </c>
      <c r="O101" s="15" t="s">
        <v>38</v>
      </c>
      <c r="P101" s="15" t="s">
        <v>38</v>
      </c>
      <c r="Q101" s="15" t="s">
        <v>38</v>
      </c>
      <c r="R101" s="15" t="s">
        <v>38</v>
      </c>
      <c r="S101" s="15" t="s">
        <v>38</v>
      </c>
      <c r="T101" s="15" t="s">
        <v>38</v>
      </c>
      <c r="U101" s="15" t="s">
        <v>38</v>
      </c>
      <c r="V101" s="25">
        <v>6.4055495999999996</v>
      </c>
      <c r="W101" s="15" t="s">
        <v>38</v>
      </c>
    </row>
    <row r="102" spans="1:23" ht="15.75">
      <c r="A102" s="12" t="s">
        <v>80</v>
      </c>
      <c r="B102" s="13" t="s">
        <v>81</v>
      </c>
      <c r="C102" s="14" t="s">
        <v>24</v>
      </c>
      <c r="D102" s="15" t="s">
        <v>38</v>
      </c>
      <c r="E102" s="15" t="s">
        <v>38</v>
      </c>
      <c r="F102" s="15" t="s">
        <v>38</v>
      </c>
      <c r="G102" s="15" t="s">
        <v>38</v>
      </c>
      <c r="H102" s="15" t="s">
        <v>38</v>
      </c>
      <c r="I102" s="15" t="s">
        <v>38</v>
      </c>
      <c r="J102" s="15" t="s">
        <v>38</v>
      </c>
      <c r="K102" s="15" t="s">
        <v>38</v>
      </c>
      <c r="L102" s="15" t="s">
        <v>38</v>
      </c>
      <c r="M102" s="15" t="s">
        <v>38</v>
      </c>
      <c r="N102" s="15" t="s">
        <v>38</v>
      </c>
      <c r="O102" s="15" t="s">
        <v>38</v>
      </c>
      <c r="P102" s="15" t="s">
        <v>38</v>
      </c>
      <c r="Q102" s="15" t="s">
        <v>38</v>
      </c>
      <c r="R102" s="15" t="s">
        <v>38</v>
      </c>
      <c r="S102" s="15" t="s">
        <v>38</v>
      </c>
      <c r="T102" s="15" t="s">
        <v>38</v>
      </c>
      <c r="U102" s="15" t="s">
        <v>38</v>
      </c>
      <c r="V102" s="15" t="s">
        <v>38</v>
      </c>
      <c r="W102" s="15" t="s">
        <v>38</v>
      </c>
    </row>
    <row r="103" spans="1:23" ht="15.75">
      <c r="A103" s="18" t="s">
        <v>82</v>
      </c>
      <c r="B103" s="13" t="s">
        <v>83</v>
      </c>
      <c r="C103" s="14" t="s">
        <v>24</v>
      </c>
      <c r="D103" s="15" t="s">
        <v>38</v>
      </c>
      <c r="E103" s="15" t="s">
        <v>38</v>
      </c>
      <c r="F103" s="15" t="s">
        <v>38</v>
      </c>
      <c r="G103" s="15" t="s">
        <v>38</v>
      </c>
      <c r="H103" s="15" t="s">
        <v>38</v>
      </c>
      <c r="I103" s="15" t="s">
        <v>38</v>
      </c>
      <c r="J103" s="15" t="s">
        <v>38</v>
      </c>
      <c r="K103" s="15" t="s">
        <v>38</v>
      </c>
      <c r="L103" s="15" t="s">
        <v>38</v>
      </c>
      <c r="M103" s="15" t="s">
        <v>38</v>
      </c>
      <c r="N103" s="15" t="s">
        <v>38</v>
      </c>
      <c r="O103" s="15" t="s">
        <v>38</v>
      </c>
      <c r="P103" s="15" t="s">
        <v>38</v>
      </c>
      <c r="Q103" s="15" t="s">
        <v>38</v>
      </c>
      <c r="R103" s="15" t="s">
        <v>38</v>
      </c>
      <c r="S103" s="15" t="s">
        <v>38</v>
      </c>
      <c r="T103" s="15" t="s">
        <v>38</v>
      </c>
      <c r="U103" s="15" t="s">
        <v>38</v>
      </c>
      <c r="V103" s="15" t="s">
        <v>38</v>
      </c>
      <c r="W103" s="15" t="s">
        <v>38</v>
      </c>
    </row>
    <row r="104" spans="1:23" ht="15.75">
      <c r="A104" s="18" t="s">
        <v>82</v>
      </c>
      <c r="B104" s="20" t="s">
        <v>315</v>
      </c>
      <c r="C104" s="14" t="s">
        <v>24</v>
      </c>
      <c r="D104" s="15" t="s">
        <v>38</v>
      </c>
      <c r="E104" s="15" t="s">
        <v>38</v>
      </c>
      <c r="F104" s="15" t="s">
        <v>38</v>
      </c>
      <c r="G104" s="15" t="s">
        <v>38</v>
      </c>
      <c r="H104" s="15" t="s">
        <v>38</v>
      </c>
      <c r="I104" s="15" t="s">
        <v>38</v>
      </c>
      <c r="J104" s="15" t="s">
        <v>38</v>
      </c>
      <c r="K104" s="15" t="s">
        <v>38</v>
      </c>
      <c r="L104" s="15" t="s">
        <v>38</v>
      </c>
      <c r="M104" s="15" t="s">
        <v>38</v>
      </c>
      <c r="N104" s="15" t="s">
        <v>38</v>
      </c>
      <c r="O104" s="15" t="s">
        <v>38</v>
      </c>
      <c r="P104" s="15" t="s">
        <v>38</v>
      </c>
      <c r="Q104" s="15" t="s">
        <v>38</v>
      </c>
      <c r="R104" s="15" t="s">
        <v>38</v>
      </c>
      <c r="S104" s="15" t="s">
        <v>38</v>
      </c>
      <c r="T104" s="15" t="s">
        <v>38</v>
      </c>
      <c r="U104" s="15" t="s">
        <v>38</v>
      </c>
      <c r="V104" s="25">
        <v>456.24</v>
      </c>
      <c r="W104" s="15" t="s">
        <v>38</v>
      </c>
    </row>
    <row r="105" spans="1:23" ht="15.75">
      <c r="A105" s="12" t="s">
        <v>84</v>
      </c>
      <c r="B105" s="21" t="s">
        <v>85</v>
      </c>
      <c r="C105" s="14" t="s">
        <v>24</v>
      </c>
      <c r="D105" s="15" t="s">
        <v>38</v>
      </c>
      <c r="E105" s="15" t="s">
        <v>38</v>
      </c>
      <c r="F105" s="15" t="s">
        <v>38</v>
      </c>
      <c r="G105" s="15" t="s">
        <v>38</v>
      </c>
      <c r="H105" s="15" t="s">
        <v>38</v>
      </c>
      <c r="I105" s="15" t="s">
        <v>38</v>
      </c>
      <c r="J105" s="15" t="s">
        <v>38</v>
      </c>
      <c r="K105" s="15" t="s">
        <v>38</v>
      </c>
      <c r="L105" s="15" t="s">
        <v>38</v>
      </c>
      <c r="M105" s="15" t="s">
        <v>38</v>
      </c>
      <c r="N105" s="15" t="s">
        <v>38</v>
      </c>
      <c r="O105" s="15" t="s">
        <v>38</v>
      </c>
      <c r="P105" s="15" t="s">
        <v>38</v>
      </c>
      <c r="Q105" s="15" t="s">
        <v>38</v>
      </c>
      <c r="R105" s="15" t="s">
        <v>38</v>
      </c>
      <c r="S105" s="15" t="s">
        <v>38</v>
      </c>
      <c r="T105" s="15" t="s">
        <v>38</v>
      </c>
      <c r="U105" s="15" t="s">
        <v>38</v>
      </c>
      <c r="V105" s="15" t="s">
        <v>38</v>
      </c>
      <c r="W105" s="15" t="s">
        <v>38</v>
      </c>
    </row>
    <row r="106" spans="1:23" ht="15.75">
      <c r="A106" s="12" t="s">
        <v>86</v>
      </c>
      <c r="B106" s="21" t="s">
        <v>87</v>
      </c>
      <c r="C106" s="14" t="s">
        <v>24</v>
      </c>
      <c r="D106" s="15" t="s">
        <v>38</v>
      </c>
      <c r="E106" s="15" t="s">
        <v>38</v>
      </c>
      <c r="F106" s="15" t="s">
        <v>38</v>
      </c>
      <c r="G106" s="15" t="s">
        <v>38</v>
      </c>
      <c r="H106" s="15" t="s">
        <v>38</v>
      </c>
      <c r="I106" s="15" t="s">
        <v>38</v>
      </c>
      <c r="J106" s="15" t="s">
        <v>38</v>
      </c>
      <c r="K106" s="15" t="s">
        <v>38</v>
      </c>
      <c r="L106" s="15" t="s">
        <v>38</v>
      </c>
      <c r="M106" s="15" t="s">
        <v>38</v>
      </c>
      <c r="N106" s="15" t="s">
        <v>38</v>
      </c>
      <c r="O106" s="15" t="s">
        <v>38</v>
      </c>
      <c r="P106" s="15" t="s">
        <v>38</v>
      </c>
      <c r="Q106" s="15" t="s">
        <v>38</v>
      </c>
      <c r="R106" s="15" t="s">
        <v>38</v>
      </c>
      <c r="S106" s="15" t="s">
        <v>38</v>
      </c>
      <c r="T106" s="15" t="s">
        <v>38</v>
      </c>
      <c r="U106" s="15" t="s">
        <v>38</v>
      </c>
      <c r="V106" s="15" t="s">
        <v>38</v>
      </c>
      <c r="W106" s="15" t="s">
        <v>38</v>
      </c>
    </row>
    <row r="107" spans="1:23" ht="15.75">
      <c r="A107" s="12" t="s">
        <v>88</v>
      </c>
      <c r="B107" s="21" t="s">
        <v>89</v>
      </c>
      <c r="C107" s="14" t="s">
        <v>24</v>
      </c>
      <c r="D107" s="15" t="s">
        <v>38</v>
      </c>
      <c r="E107" s="15" t="s">
        <v>38</v>
      </c>
      <c r="F107" s="15" t="s">
        <v>38</v>
      </c>
      <c r="G107" s="15" t="s">
        <v>38</v>
      </c>
      <c r="H107" s="15" t="s">
        <v>38</v>
      </c>
      <c r="I107" s="15" t="s">
        <v>38</v>
      </c>
      <c r="J107" s="15" t="s">
        <v>38</v>
      </c>
      <c r="K107" s="15" t="s">
        <v>38</v>
      </c>
      <c r="L107" s="15" t="s">
        <v>38</v>
      </c>
      <c r="M107" s="15" t="s">
        <v>38</v>
      </c>
      <c r="N107" s="15" t="s">
        <v>38</v>
      </c>
      <c r="O107" s="15" t="s">
        <v>38</v>
      </c>
      <c r="P107" s="15" t="s">
        <v>38</v>
      </c>
      <c r="Q107" s="15" t="s">
        <v>38</v>
      </c>
      <c r="R107" s="15" t="s">
        <v>38</v>
      </c>
      <c r="S107" s="15" t="s">
        <v>38</v>
      </c>
      <c r="T107" s="15" t="s">
        <v>38</v>
      </c>
      <c r="U107" s="15" t="s">
        <v>38</v>
      </c>
      <c r="V107" s="15" t="s">
        <v>38</v>
      </c>
      <c r="W107" s="15" t="s">
        <v>38</v>
      </c>
    </row>
    <row r="108" spans="1:23" ht="15.75">
      <c r="A108" s="12" t="s">
        <v>90</v>
      </c>
      <c r="B108" s="21" t="s">
        <v>91</v>
      </c>
      <c r="C108" s="14" t="s">
        <v>24</v>
      </c>
      <c r="D108" s="15" t="s">
        <v>38</v>
      </c>
      <c r="E108" s="15" t="s">
        <v>38</v>
      </c>
      <c r="F108" s="15" t="s">
        <v>38</v>
      </c>
      <c r="G108" s="15" t="s">
        <v>38</v>
      </c>
      <c r="H108" s="15" t="s">
        <v>38</v>
      </c>
      <c r="I108" s="15" t="s">
        <v>38</v>
      </c>
      <c r="J108" s="15" t="s">
        <v>38</v>
      </c>
      <c r="K108" s="15" t="s">
        <v>38</v>
      </c>
      <c r="L108" s="15" t="s">
        <v>38</v>
      </c>
      <c r="M108" s="15" t="s">
        <v>38</v>
      </c>
      <c r="N108" s="15" t="s">
        <v>38</v>
      </c>
      <c r="O108" s="15" t="s">
        <v>38</v>
      </c>
      <c r="P108" s="15" t="s">
        <v>38</v>
      </c>
      <c r="Q108" s="15" t="s">
        <v>38</v>
      </c>
      <c r="R108" s="15" t="s">
        <v>38</v>
      </c>
      <c r="S108" s="15" t="s">
        <v>38</v>
      </c>
      <c r="T108" s="15" t="s">
        <v>38</v>
      </c>
      <c r="U108" s="15" t="s">
        <v>38</v>
      </c>
      <c r="V108" s="15" t="s">
        <v>38</v>
      </c>
      <c r="W108" s="15" t="s">
        <v>38</v>
      </c>
    </row>
    <row r="109" spans="1:23" ht="25.5">
      <c r="A109" s="12" t="s">
        <v>92</v>
      </c>
      <c r="B109" s="13" t="s">
        <v>93</v>
      </c>
      <c r="C109" s="14" t="s">
        <v>24</v>
      </c>
      <c r="D109" s="15" t="s">
        <v>38</v>
      </c>
      <c r="E109" s="15" t="s">
        <v>38</v>
      </c>
      <c r="F109" s="15" t="s">
        <v>38</v>
      </c>
      <c r="G109" s="15" t="s">
        <v>38</v>
      </c>
      <c r="H109" s="15" t="s">
        <v>38</v>
      </c>
      <c r="I109" s="15" t="s">
        <v>38</v>
      </c>
      <c r="J109" s="15" t="s">
        <v>38</v>
      </c>
      <c r="K109" s="15" t="s">
        <v>38</v>
      </c>
      <c r="L109" s="15" t="s">
        <v>38</v>
      </c>
      <c r="M109" s="15" t="s">
        <v>38</v>
      </c>
      <c r="N109" s="15" t="s">
        <v>38</v>
      </c>
      <c r="O109" s="15" t="s">
        <v>38</v>
      </c>
      <c r="P109" s="15" t="s">
        <v>38</v>
      </c>
      <c r="Q109" s="15" t="s">
        <v>38</v>
      </c>
      <c r="R109" s="15" t="s">
        <v>38</v>
      </c>
      <c r="S109" s="15" t="s">
        <v>38</v>
      </c>
      <c r="T109" s="15" t="s">
        <v>38</v>
      </c>
      <c r="U109" s="15" t="s">
        <v>38</v>
      </c>
      <c r="V109" s="15" t="s">
        <v>38</v>
      </c>
      <c r="W109" s="15" t="s">
        <v>38</v>
      </c>
    </row>
    <row r="110" spans="1:23" ht="25.5">
      <c r="A110" s="12" t="s">
        <v>94</v>
      </c>
      <c r="B110" s="13" t="s">
        <v>95</v>
      </c>
      <c r="C110" s="14" t="s">
        <v>24</v>
      </c>
      <c r="D110" s="15" t="s">
        <v>38</v>
      </c>
      <c r="E110" s="15" t="s">
        <v>38</v>
      </c>
      <c r="F110" s="15" t="s">
        <v>38</v>
      </c>
      <c r="G110" s="15" t="s">
        <v>38</v>
      </c>
      <c r="H110" s="15" t="s">
        <v>38</v>
      </c>
      <c r="I110" s="15" t="s">
        <v>38</v>
      </c>
      <c r="J110" s="15" t="s">
        <v>38</v>
      </c>
      <c r="K110" s="15" t="s">
        <v>38</v>
      </c>
      <c r="L110" s="15" t="s">
        <v>38</v>
      </c>
      <c r="M110" s="15" t="s">
        <v>38</v>
      </c>
      <c r="N110" s="15" t="s">
        <v>38</v>
      </c>
      <c r="O110" s="15" t="s">
        <v>38</v>
      </c>
      <c r="P110" s="15" t="s">
        <v>38</v>
      </c>
      <c r="Q110" s="15" t="s">
        <v>38</v>
      </c>
      <c r="R110" s="15" t="s">
        <v>38</v>
      </c>
      <c r="S110" s="15" t="s">
        <v>38</v>
      </c>
      <c r="T110" s="15" t="s">
        <v>38</v>
      </c>
      <c r="U110" s="15" t="s">
        <v>38</v>
      </c>
      <c r="V110" s="15" t="s">
        <v>38</v>
      </c>
      <c r="W110" s="15" t="s">
        <v>38</v>
      </c>
    </row>
    <row r="111" spans="1:23" ht="25.5">
      <c r="A111" s="12" t="s">
        <v>96</v>
      </c>
      <c r="B111" s="13" t="s">
        <v>97</v>
      </c>
      <c r="C111" s="14" t="s">
        <v>24</v>
      </c>
      <c r="D111" s="15" t="s">
        <v>38</v>
      </c>
      <c r="E111" s="15" t="s">
        <v>38</v>
      </c>
      <c r="F111" s="15" t="s">
        <v>38</v>
      </c>
      <c r="G111" s="15" t="s">
        <v>38</v>
      </c>
      <c r="H111" s="15" t="s">
        <v>38</v>
      </c>
      <c r="I111" s="15" t="s">
        <v>38</v>
      </c>
      <c r="J111" s="15" t="s">
        <v>38</v>
      </c>
      <c r="K111" s="15" t="s">
        <v>38</v>
      </c>
      <c r="L111" s="15" t="s">
        <v>38</v>
      </c>
      <c r="M111" s="15" t="s">
        <v>38</v>
      </c>
      <c r="N111" s="15" t="s">
        <v>38</v>
      </c>
      <c r="O111" s="15" t="s">
        <v>38</v>
      </c>
      <c r="P111" s="15" t="s">
        <v>38</v>
      </c>
      <c r="Q111" s="15" t="s">
        <v>38</v>
      </c>
      <c r="R111" s="15" t="s">
        <v>38</v>
      </c>
      <c r="S111" s="15" t="s">
        <v>38</v>
      </c>
      <c r="T111" s="15" t="s">
        <v>38</v>
      </c>
      <c r="U111" s="15" t="s">
        <v>38</v>
      </c>
      <c r="V111" s="15" t="s">
        <v>38</v>
      </c>
      <c r="W111" s="15" t="s">
        <v>38</v>
      </c>
    </row>
    <row r="112" spans="1:23" ht="25.5">
      <c r="A112" s="12" t="s">
        <v>98</v>
      </c>
      <c r="B112" s="13" t="s">
        <v>99</v>
      </c>
      <c r="C112" s="14" t="s">
        <v>24</v>
      </c>
      <c r="D112" s="15" t="s">
        <v>38</v>
      </c>
      <c r="E112" s="15" t="s">
        <v>38</v>
      </c>
      <c r="F112" s="15" t="s">
        <v>38</v>
      </c>
      <c r="G112" s="15" t="s">
        <v>38</v>
      </c>
      <c r="H112" s="15" t="s">
        <v>38</v>
      </c>
      <c r="I112" s="15" t="s">
        <v>38</v>
      </c>
      <c r="J112" s="15" t="s">
        <v>38</v>
      </c>
      <c r="K112" s="15" t="s">
        <v>38</v>
      </c>
      <c r="L112" s="15" t="s">
        <v>38</v>
      </c>
      <c r="M112" s="15" t="s">
        <v>38</v>
      </c>
      <c r="N112" s="15" t="s">
        <v>38</v>
      </c>
      <c r="O112" s="15" t="s">
        <v>38</v>
      </c>
      <c r="P112" s="15" t="s">
        <v>38</v>
      </c>
      <c r="Q112" s="15" t="s">
        <v>38</v>
      </c>
      <c r="R112" s="15" t="s">
        <v>38</v>
      </c>
      <c r="S112" s="15" t="s">
        <v>38</v>
      </c>
      <c r="T112" s="15" t="s">
        <v>38</v>
      </c>
      <c r="U112" s="15" t="s">
        <v>38</v>
      </c>
      <c r="V112" s="15" t="s">
        <v>38</v>
      </c>
      <c r="W112" s="15" t="s">
        <v>38</v>
      </c>
    </row>
    <row r="113" spans="1:23" ht="25.5">
      <c r="A113" s="18" t="s">
        <v>100</v>
      </c>
      <c r="B113" s="13" t="s">
        <v>101</v>
      </c>
      <c r="C113" s="14" t="s">
        <v>24</v>
      </c>
      <c r="D113" s="15" t="s">
        <v>38</v>
      </c>
      <c r="E113" s="15" t="s">
        <v>38</v>
      </c>
      <c r="F113" s="15" t="s">
        <v>38</v>
      </c>
      <c r="G113" s="15" t="s">
        <v>38</v>
      </c>
      <c r="H113" s="15" t="s">
        <v>38</v>
      </c>
      <c r="I113" s="15" t="s">
        <v>38</v>
      </c>
      <c r="J113" s="15" t="s">
        <v>38</v>
      </c>
      <c r="K113" s="15" t="s">
        <v>38</v>
      </c>
      <c r="L113" s="15" t="s">
        <v>38</v>
      </c>
      <c r="M113" s="15" t="s">
        <v>38</v>
      </c>
      <c r="N113" s="15" t="s">
        <v>38</v>
      </c>
      <c r="O113" s="15" t="s">
        <v>38</v>
      </c>
      <c r="P113" s="15" t="s">
        <v>38</v>
      </c>
      <c r="Q113" s="15" t="s">
        <v>38</v>
      </c>
      <c r="R113" s="15" t="s">
        <v>38</v>
      </c>
      <c r="S113" s="15" t="s">
        <v>38</v>
      </c>
      <c r="T113" s="15" t="s">
        <v>38</v>
      </c>
      <c r="U113" s="15" t="s">
        <v>38</v>
      </c>
      <c r="V113" s="15" t="s">
        <v>38</v>
      </c>
      <c r="W113" s="15" t="s">
        <v>38</v>
      </c>
    </row>
    <row r="114" spans="1:23" ht="15.75">
      <c r="A114" s="12" t="s">
        <v>102</v>
      </c>
      <c r="B114" s="13" t="s">
        <v>103</v>
      </c>
      <c r="C114" s="14" t="s">
        <v>24</v>
      </c>
      <c r="D114" s="15" t="s">
        <v>38</v>
      </c>
      <c r="E114" s="15" t="s">
        <v>38</v>
      </c>
      <c r="F114" s="15" t="s">
        <v>38</v>
      </c>
      <c r="G114" s="15" t="s">
        <v>38</v>
      </c>
      <c r="H114" s="15" t="s">
        <v>38</v>
      </c>
      <c r="I114" s="15" t="s">
        <v>38</v>
      </c>
      <c r="J114" s="15" t="s">
        <v>38</v>
      </c>
      <c r="K114" s="15" t="s">
        <v>38</v>
      </c>
      <c r="L114" s="15" t="s">
        <v>38</v>
      </c>
      <c r="M114" s="15" t="s">
        <v>38</v>
      </c>
      <c r="N114" s="15" t="s">
        <v>38</v>
      </c>
      <c r="O114" s="15" t="s">
        <v>38</v>
      </c>
      <c r="P114" s="15" t="s">
        <v>38</v>
      </c>
      <c r="Q114" s="15" t="s">
        <v>38</v>
      </c>
      <c r="R114" s="15" t="s">
        <v>38</v>
      </c>
      <c r="S114" s="15" t="s">
        <v>38</v>
      </c>
      <c r="T114" s="15" t="s">
        <v>38</v>
      </c>
      <c r="U114" s="15" t="s">
        <v>38</v>
      </c>
      <c r="V114" s="15" t="s">
        <v>38</v>
      </c>
      <c r="W114" s="15" t="s">
        <v>38</v>
      </c>
    </row>
    <row r="115" spans="1:23" ht="25.5">
      <c r="A115" s="12" t="s">
        <v>104</v>
      </c>
      <c r="B115" s="13" t="s">
        <v>105</v>
      </c>
      <c r="C115" s="14" t="s">
        <v>24</v>
      </c>
      <c r="D115" s="15" t="s">
        <v>38</v>
      </c>
      <c r="E115" s="15" t="s">
        <v>38</v>
      </c>
      <c r="F115" s="15" t="s">
        <v>38</v>
      </c>
      <c r="G115" s="15" t="s">
        <v>38</v>
      </c>
      <c r="H115" s="15" t="s">
        <v>38</v>
      </c>
      <c r="I115" s="15" t="s">
        <v>38</v>
      </c>
      <c r="J115" s="15" t="s">
        <v>38</v>
      </c>
      <c r="K115" s="15" t="s">
        <v>38</v>
      </c>
      <c r="L115" s="15" t="s">
        <v>38</v>
      </c>
      <c r="M115" s="15" t="s">
        <v>38</v>
      </c>
      <c r="N115" s="15" t="s">
        <v>38</v>
      </c>
      <c r="O115" s="15" t="s">
        <v>38</v>
      </c>
      <c r="P115" s="15" t="s">
        <v>38</v>
      </c>
      <c r="Q115" s="15" t="s">
        <v>38</v>
      </c>
      <c r="R115" s="15" t="s">
        <v>38</v>
      </c>
      <c r="S115" s="15" t="s">
        <v>38</v>
      </c>
      <c r="T115" s="15" t="s">
        <v>38</v>
      </c>
      <c r="U115" s="15" t="s">
        <v>38</v>
      </c>
      <c r="V115" s="15" t="s">
        <v>38</v>
      </c>
      <c r="W115" s="15" t="s">
        <v>38</v>
      </c>
    </row>
    <row r="116" spans="1:23" ht="25.5">
      <c r="A116" s="18" t="s">
        <v>106</v>
      </c>
      <c r="B116" s="13" t="s">
        <v>107</v>
      </c>
      <c r="C116" s="14" t="s">
        <v>24</v>
      </c>
      <c r="D116" s="15" t="s">
        <v>38</v>
      </c>
      <c r="E116" s="15" t="s">
        <v>38</v>
      </c>
      <c r="F116" s="15" t="s">
        <v>38</v>
      </c>
      <c r="G116" s="15" t="s">
        <v>38</v>
      </c>
      <c r="H116" s="15" t="s">
        <v>38</v>
      </c>
      <c r="I116" s="15" t="s">
        <v>38</v>
      </c>
      <c r="J116" s="15" t="s">
        <v>38</v>
      </c>
      <c r="K116" s="15" t="s">
        <v>38</v>
      </c>
      <c r="L116" s="15" t="s">
        <v>38</v>
      </c>
      <c r="M116" s="15" t="s">
        <v>38</v>
      </c>
      <c r="N116" s="15" t="s">
        <v>38</v>
      </c>
      <c r="O116" s="15" t="s">
        <v>38</v>
      </c>
      <c r="P116" s="15" t="s">
        <v>38</v>
      </c>
      <c r="Q116" s="15" t="s">
        <v>38</v>
      </c>
      <c r="R116" s="15" t="s">
        <v>38</v>
      </c>
      <c r="S116" s="15" t="s">
        <v>38</v>
      </c>
      <c r="T116" s="15" t="s">
        <v>38</v>
      </c>
      <c r="U116" s="15" t="s">
        <v>38</v>
      </c>
      <c r="V116" s="15" t="s">
        <v>38</v>
      </c>
      <c r="W116" s="15" t="s">
        <v>38</v>
      </c>
    </row>
    <row r="117" spans="1:23" ht="25.5">
      <c r="A117" s="18" t="s">
        <v>108</v>
      </c>
      <c r="B117" s="13" t="s">
        <v>109</v>
      </c>
      <c r="C117" s="14" t="s">
        <v>24</v>
      </c>
      <c r="D117" s="15" t="s">
        <v>38</v>
      </c>
      <c r="E117" s="15" t="s">
        <v>38</v>
      </c>
      <c r="F117" s="15" t="s">
        <v>38</v>
      </c>
      <c r="G117" s="15" t="s">
        <v>38</v>
      </c>
      <c r="H117" s="15" t="s">
        <v>38</v>
      </c>
      <c r="I117" s="15" t="s">
        <v>38</v>
      </c>
      <c r="J117" s="15" t="s">
        <v>38</v>
      </c>
      <c r="K117" s="15" t="s">
        <v>38</v>
      </c>
      <c r="L117" s="15" t="s">
        <v>38</v>
      </c>
      <c r="M117" s="15" t="s">
        <v>38</v>
      </c>
      <c r="N117" s="15" t="s">
        <v>38</v>
      </c>
      <c r="O117" s="15" t="s">
        <v>38</v>
      </c>
      <c r="P117" s="15" t="s">
        <v>38</v>
      </c>
      <c r="Q117" s="15" t="s">
        <v>38</v>
      </c>
      <c r="R117" s="15" t="s">
        <v>38</v>
      </c>
      <c r="S117" s="15" t="s">
        <v>38</v>
      </c>
      <c r="T117" s="15" t="s">
        <v>38</v>
      </c>
      <c r="U117" s="15" t="s">
        <v>38</v>
      </c>
      <c r="V117" s="15" t="s">
        <v>38</v>
      </c>
      <c r="W117" s="15" t="s">
        <v>38</v>
      </c>
    </row>
    <row r="118" spans="1:23" ht="25.5">
      <c r="A118" s="18" t="s">
        <v>110</v>
      </c>
      <c r="B118" s="13" t="s">
        <v>111</v>
      </c>
      <c r="C118" s="14" t="s">
        <v>24</v>
      </c>
      <c r="D118" s="15" t="s">
        <v>38</v>
      </c>
      <c r="E118" s="15" t="s">
        <v>38</v>
      </c>
      <c r="F118" s="15" t="s">
        <v>38</v>
      </c>
      <c r="G118" s="15" t="s">
        <v>38</v>
      </c>
      <c r="H118" s="15" t="s">
        <v>38</v>
      </c>
      <c r="I118" s="15" t="s">
        <v>38</v>
      </c>
      <c r="J118" s="15" t="s">
        <v>38</v>
      </c>
      <c r="K118" s="15" t="s">
        <v>38</v>
      </c>
      <c r="L118" s="15" t="s">
        <v>38</v>
      </c>
      <c r="M118" s="15" t="s">
        <v>38</v>
      </c>
      <c r="N118" s="15" t="s">
        <v>38</v>
      </c>
      <c r="O118" s="15" t="s">
        <v>38</v>
      </c>
      <c r="P118" s="15" t="s">
        <v>38</v>
      </c>
      <c r="Q118" s="15" t="s">
        <v>38</v>
      </c>
      <c r="R118" s="15" t="s">
        <v>38</v>
      </c>
      <c r="S118" s="15" t="s">
        <v>38</v>
      </c>
      <c r="T118" s="15" t="s">
        <v>38</v>
      </c>
      <c r="U118" s="15" t="s">
        <v>38</v>
      </c>
      <c r="V118" s="15" t="s">
        <v>38</v>
      </c>
      <c r="W118" s="15" t="s">
        <v>38</v>
      </c>
    </row>
    <row r="119" spans="1:23" ht="15.75">
      <c r="A119" s="18" t="s">
        <v>112</v>
      </c>
      <c r="B119" s="13" t="s">
        <v>113</v>
      </c>
      <c r="C119" s="14" t="s">
        <v>24</v>
      </c>
      <c r="D119" s="15">
        <v>5.16</v>
      </c>
      <c r="E119" s="15" t="s">
        <v>38</v>
      </c>
      <c r="F119" s="15" t="s">
        <v>38</v>
      </c>
      <c r="G119" s="15" t="s">
        <v>38</v>
      </c>
      <c r="H119" s="15">
        <v>11.67</v>
      </c>
      <c r="I119" s="15" t="s">
        <v>38</v>
      </c>
      <c r="J119" s="15" t="s">
        <v>38</v>
      </c>
      <c r="K119" s="15" t="s">
        <v>38</v>
      </c>
      <c r="L119" s="15" t="s">
        <v>38</v>
      </c>
      <c r="M119" s="15" t="s">
        <v>38</v>
      </c>
      <c r="N119" s="15" t="s">
        <v>38</v>
      </c>
      <c r="O119" s="15" t="s">
        <v>38</v>
      </c>
      <c r="P119" s="15" t="s">
        <v>38</v>
      </c>
      <c r="Q119" s="15" t="s">
        <v>38</v>
      </c>
      <c r="R119" s="15" t="s">
        <v>38</v>
      </c>
      <c r="S119" s="15" t="s">
        <v>38</v>
      </c>
      <c r="T119" s="15" t="s">
        <v>38</v>
      </c>
      <c r="U119" s="15" t="s">
        <v>38</v>
      </c>
      <c r="V119" s="25">
        <v>130</v>
      </c>
      <c r="W119" s="15" t="s">
        <v>38</v>
      </c>
    </row>
    <row r="120" spans="1:23" ht="15.75">
      <c r="A120" s="18" t="s">
        <v>112</v>
      </c>
      <c r="B120" s="20" t="s">
        <v>164</v>
      </c>
      <c r="C120" s="14" t="s">
        <v>226</v>
      </c>
      <c r="D120" s="15">
        <v>0.25</v>
      </c>
      <c r="E120" s="15" t="s">
        <v>38</v>
      </c>
      <c r="F120" s="15" t="s">
        <v>38</v>
      </c>
      <c r="G120" s="15" t="s">
        <v>38</v>
      </c>
      <c r="H120" s="15" t="s">
        <v>38</v>
      </c>
      <c r="I120" s="15" t="s">
        <v>38</v>
      </c>
      <c r="J120" s="15" t="s">
        <v>38</v>
      </c>
      <c r="K120" s="15" t="s">
        <v>38</v>
      </c>
      <c r="L120" s="15" t="s">
        <v>38</v>
      </c>
      <c r="M120" s="15" t="s">
        <v>38</v>
      </c>
      <c r="N120" s="15" t="s">
        <v>38</v>
      </c>
      <c r="O120" s="15" t="s">
        <v>38</v>
      </c>
      <c r="P120" s="15" t="s">
        <v>38</v>
      </c>
      <c r="Q120" s="15" t="s">
        <v>38</v>
      </c>
      <c r="R120" s="15" t="s">
        <v>38</v>
      </c>
      <c r="S120" s="15" t="s">
        <v>38</v>
      </c>
      <c r="T120" s="15" t="s">
        <v>38</v>
      </c>
      <c r="U120" s="15" t="s">
        <v>38</v>
      </c>
      <c r="V120" s="25">
        <f t="shared" ref="V120:V125" si="0">1.27249*1.2</f>
        <v>1.5269879999999998</v>
      </c>
      <c r="W120" s="15" t="s">
        <v>38</v>
      </c>
    </row>
    <row r="121" spans="1:23" ht="15.75">
      <c r="A121" s="18" t="s">
        <v>112</v>
      </c>
      <c r="B121" s="20" t="s">
        <v>165</v>
      </c>
      <c r="C121" s="14" t="s">
        <v>227</v>
      </c>
      <c r="D121" s="15">
        <v>0.25</v>
      </c>
      <c r="E121" s="15" t="s">
        <v>38</v>
      </c>
      <c r="F121" s="15" t="s">
        <v>38</v>
      </c>
      <c r="G121" s="15" t="s">
        <v>38</v>
      </c>
      <c r="H121" s="15" t="s">
        <v>38</v>
      </c>
      <c r="I121" s="15" t="s">
        <v>38</v>
      </c>
      <c r="J121" s="15" t="s">
        <v>38</v>
      </c>
      <c r="K121" s="15" t="s">
        <v>38</v>
      </c>
      <c r="L121" s="15" t="s">
        <v>38</v>
      </c>
      <c r="M121" s="15" t="s">
        <v>38</v>
      </c>
      <c r="N121" s="15" t="s">
        <v>38</v>
      </c>
      <c r="O121" s="15" t="s">
        <v>38</v>
      </c>
      <c r="P121" s="15" t="s">
        <v>38</v>
      </c>
      <c r="Q121" s="15" t="s">
        <v>38</v>
      </c>
      <c r="R121" s="15" t="s">
        <v>38</v>
      </c>
      <c r="S121" s="15" t="s">
        <v>38</v>
      </c>
      <c r="T121" s="15" t="s">
        <v>38</v>
      </c>
      <c r="U121" s="15" t="s">
        <v>38</v>
      </c>
      <c r="V121" s="25">
        <f t="shared" si="0"/>
        <v>1.5269879999999998</v>
      </c>
      <c r="W121" s="15" t="s">
        <v>38</v>
      </c>
    </row>
    <row r="122" spans="1:23" ht="15.75">
      <c r="A122" s="18" t="s">
        <v>112</v>
      </c>
      <c r="B122" s="20" t="s">
        <v>166</v>
      </c>
      <c r="C122" s="14" t="s">
        <v>228</v>
      </c>
      <c r="D122" s="15">
        <v>0.25</v>
      </c>
      <c r="E122" s="15" t="s">
        <v>38</v>
      </c>
      <c r="F122" s="15" t="s">
        <v>38</v>
      </c>
      <c r="G122" s="15" t="s">
        <v>38</v>
      </c>
      <c r="H122" s="15" t="s">
        <v>38</v>
      </c>
      <c r="I122" s="15" t="s">
        <v>38</v>
      </c>
      <c r="J122" s="15" t="s">
        <v>38</v>
      </c>
      <c r="K122" s="15" t="s">
        <v>38</v>
      </c>
      <c r="L122" s="15" t="s">
        <v>38</v>
      </c>
      <c r="M122" s="15" t="s">
        <v>38</v>
      </c>
      <c r="N122" s="15" t="s">
        <v>38</v>
      </c>
      <c r="O122" s="15" t="s">
        <v>38</v>
      </c>
      <c r="P122" s="15" t="s">
        <v>38</v>
      </c>
      <c r="Q122" s="15" t="s">
        <v>38</v>
      </c>
      <c r="R122" s="15" t="s">
        <v>38</v>
      </c>
      <c r="S122" s="15" t="s">
        <v>38</v>
      </c>
      <c r="T122" s="15" t="s">
        <v>38</v>
      </c>
      <c r="U122" s="15" t="s">
        <v>38</v>
      </c>
      <c r="V122" s="25">
        <f t="shared" si="0"/>
        <v>1.5269879999999998</v>
      </c>
      <c r="W122" s="15" t="s">
        <v>38</v>
      </c>
    </row>
    <row r="123" spans="1:23" ht="15.75">
      <c r="A123" s="18" t="s">
        <v>112</v>
      </c>
      <c r="B123" s="20" t="s">
        <v>167</v>
      </c>
      <c r="C123" s="14" t="s">
        <v>229</v>
      </c>
      <c r="D123" s="15">
        <v>0.25</v>
      </c>
      <c r="E123" s="15" t="s">
        <v>38</v>
      </c>
      <c r="F123" s="15" t="s">
        <v>38</v>
      </c>
      <c r="G123" s="15" t="s">
        <v>38</v>
      </c>
      <c r="H123" s="15" t="s">
        <v>38</v>
      </c>
      <c r="I123" s="15" t="s">
        <v>38</v>
      </c>
      <c r="J123" s="15" t="s">
        <v>38</v>
      </c>
      <c r="K123" s="15" t="s">
        <v>38</v>
      </c>
      <c r="L123" s="15" t="s">
        <v>38</v>
      </c>
      <c r="M123" s="15" t="s">
        <v>38</v>
      </c>
      <c r="N123" s="15" t="s">
        <v>38</v>
      </c>
      <c r="O123" s="15" t="s">
        <v>38</v>
      </c>
      <c r="P123" s="15" t="s">
        <v>38</v>
      </c>
      <c r="Q123" s="15" t="s">
        <v>38</v>
      </c>
      <c r="R123" s="15" t="s">
        <v>38</v>
      </c>
      <c r="S123" s="15" t="s">
        <v>38</v>
      </c>
      <c r="T123" s="15" t="s">
        <v>38</v>
      </c>
      <c r="U123" s="15" t="s">
        <v>38</v>
      </c>
      <c r="V123" s="25">
        <f t="shared" si="0"/>
        <v>1.5269879999999998</v>
      </c>
      <c r="W123" s="15" t="s">
        <v>38</v>
      </c>
    </row>
    <row r="124" spans="1:23" ht="15.75">
      <c r="A124" s="18" t="s">
        <v>112</v>
      </c>
      <c r="B124" s="20" t="s">
        <v>168</v>
      </c>
      <c r="C124" s="14" t="s">
        <v>230</v>
      </c>
      <c r="D124" s="15">
        <v>0.25</v>
      </c>
      <c r="E124" s="15" t="s">
        <v>38</v>
      </c>
      <c r="F124" s="15" t="s">
        <v>38</v>
      </c>
      <c r="G124" s="15" t="s">
        <v>38</v>
      </c>
      <c r="H124" s="15" t="s">
        <v>38</v>
      </c>
      <c r="I124" s="15" t="s">
        <v>38</v>
      </c>
      <c r="J124" s="15" t="s">
        <v>38</v>
      </c>
      <c r="K124" s="15" t="s">
        <v>38</v>
      </c>
      <c r="L124" s="15" t="s">
        <v>38</v>
      </c>
      <c r="M124" s="15" t="s">
        <v>38</v>
      </c>
      <c r="N124" s="15" t="s">
        <v>38</v>
      </c>
      <c r="O124" s="15" t="s">
        <v>38</v>
      </c>
      <c r="P124" s="15" t="s">
        <v>38</v>
      </c>
      <c r="Q124" s="15" t="s">
        <v>38</v>
      </c>
      <c r="R124" s="15" t="s">
        <v>38</v>
      </c>
      <c r="S124" s="15" t="s">
        <v>38</v>
      </c>
      <c r="T124" s="15" t="s">
        <v>38</v>
      </c>
      <c r="U124" s="15" t="s">
        <v>38</v>
      </c>
      <c r="V124" s="25">
        <f t="shared" si="0"/>
        <v>1.5269879999999998</v>
      </c>
      <c r="W124" s="15" t="s">
        <v>38</v>
      </c>
    </row>
    <row r="125" spans="1:23" ht="15.75">
      <c r="A125" s="18" t="s">
        <v>112</v>
      </c>
      <c r="B125" s="20" t="s">
        <v>169</v>
      </c>
      <c r="C125" s="14" t="s">
        <v>231</v>
      </c>
      <c r="D125" s="15">
        <v>0.25</v>
      </c>
      <c r="E125" s="15" t="s">
        <v>38</v>
      </c>
      <c r="F125" s="15" t="s">
        <v>38</v>
      </c>
      <c r="G125" s="15" t="s">
        <v>38</v>
      </c>
      <c r="H125" s="15" t="s">
        <v>38</v>
      </c>
      <c r="I125" s="15" t="s">
        <v>38</v>
      </c>
      <c r="J125" s="15" t="s">
        <v>38</v>
      </c>
      <c r="K125" s="15" t="s">
        <v>38</v>
      </c>
      <c r="L125" s="15" t="s">
        <v>38</v>
      </c>
      <c r="M125" s="15" t="s">
        <v>38</v>
      </c>
      <c r="N125" s="15" t="s">
        <v>38</v>
      </c>
      <c r="O125" s="15" t="s">
        <v>38</v>
      </c>
      <c r="P125" s="15" t="s">
        <v>38</v>
      </c>
      <c r="Q125" s="15" t="s">
        <v>38</v>
      </c>
      <c r="R125" s="15" t="s">
        <v>38</v>
      </c>
      <c r="S125" s="15" t="s">
        <v>38</v>
      </c>
      <c r="T125" s="15" t="s">
        <v>38</v>
      </c>
      <c r="U125" s="15" t="s">
        <v>38</v>
      </c>
      <c r="V125" s="25">
        <f t="shared" si="0"/>
        <v>1.5269879999999998</v>
      </c>
      <c r="W125" s="15" t="s">
        <v>38</v>
      </c>
    </row>
    <row r="126" spans="1:23" ht="25.5">
      <c r="A126" s="18" t="s">
        <v>112</v>
      </c>
      <c r="B126" s="20" t="s">
        <v>170</v>
      </c>
      <c r="C126" s="14" t="s">
        <v>232</v>
      </c>
      <c r="D126" s="15" t="s">
        <v>38</v>
      </c>
      <c r="E126" s="15" t="s">
        <v>38</v>
      </c>
      <c r="F126" s="15" t="s">
        <v>38</v>
      </c>
      <c r="G126" s="15" t="s">
        <v>38</v>
      </c>
      <c r="H126" s="15">
        <v>3.1</v>
      </c>
      <c r="I126" s="15" t="s">
        <v>38</v>
      </c>
      <c r="J126" s="15" t="s">
        <v>38</v>
      </c>
      <c r="K126" s="15" t="s">
        <v>38</v>
      </c>
      <c r="L126" s="15" t="s">
        <v>38</v>
      </c>
      <c r="M126" s="15" t="s">
        <v>38</v>
      </c>
      <c r="N126" s="15" t="s">
        <v>38</v>
      </c>
      <c r="O126" s="15" t="s">
        <v>38</v>
      </c>
      <c r="P126" s="15" t="s">
        <v>38</v>
      </c>
      <c r="Q126" s="15" t="s">
        <v>38</v>
      </c>
      <c r="R126" s="15" t="s">
        <v>38</v>
      </c>
      <c r="S126" s="15" t="s">
        <v>38</v>
      </c>
      <c r="T126" s="15" t="s">
        <v>38</v>
      </c>
      <c r="U126" s="15" t="s">
        <v>38</v>
      </c>
      <c r="V126" s="25">
        <f>8.1637*1.2</f>
        <v>9.7964400000000005</v>
      </c>
      <c r="W126" s="15" t="s">
        <v>38</v>
      </c>
    </row>
    <row r="127" spans="1:23" ht="15.75">
      <c r="A127" s="18" t="s">
        <v>112</v>
      </c>
      <c r="B127" s="20" t="s">
        <v>171</v>
      </c>
      <c r="C127" s="14" t="s">
        <v>233</v>
      </c>
      <c r="D127" s="15" t="s">
        <v>38</v>
      </c>
      <c r="E127" s="15" t="s">
        <v>38</v>
      </c>
      <c r="F127" s="15" t="s">
        <v>38</v>
      </c>
      <c r="G127" s="15" t="s">
        <v>38</v>
      </c>
      <c r="H127" s="15" t="s">
        <v>38</v>
      </c>
      <c r="I127" s="15" t="s">
        <v>38</v>
      </c>
      <c r="J127" s="15" t="s">
        <v>38</v>
      </c>
      <c r="K127" s="15" t="s">
        <v>38</v>
      </c>
      <c r="L127" s="15" t="s">
        <v>38</v>
      </c>
      <c r="M127" s="15" t="s">
        <v>38</v>
      </c>
      <c r="N127" s="15" t="s">
        <v>38</v>
      </c>
      <c r="O127" s="15" t="s">
        <v>38</v>
      </c>
      <c r="P127" s="15" t="s">
        <v>38</v>
      </c>
      <c r="Q127" s="15" t="s">
        <v>38</v>
      </c>
      <c r="R127" s="15" t="s">
        <v>38</v>
      </c>
      <c r="S127" s="15" t="s">
        <v>38</v>
      </c>
      <c r="T127" s="15" t="s">
        <v>38</v>
      </c>
      <c r="U127" s="15" t="s">
        <v>38</v>
      </c>
      <c r="V127" s="25">
        <f>16.92678*1.2</f>
        <v>20.312135999999999</v>
      </c>
      <c r="W127" s="15" t="s">
        <v>38</v>
      </c>
    </row>
    <row r="128" spans="1:23" ht="38.25">
      <c r="A128" s="18" t="s">
        <v>112</v>
      </c>
      <c r="B128" s="20" t="s">
        <v>172</v>
      </c>
      <c r="C128" s="14" t="s">
        <v>234</v>
      </c>
      <c r="D128" s="15" t="s">
        <v>38</v>
      </c>
      <c r="E128" s="15" t="s">
        <v>38</v>
      </c>
      <c r="F128" s="15" t="s">
        <v>38</v>
      </c>
      <c r="G128" s="15" t="s">
        <v>38</v>
      </c>
      <c r="H128" s="15">
        <v>0.03</v>
      </c>
      <c r="I128" s="15" t="s">
        <v>38</v>
      </c>
      <c r="J128" s="15" t="s">
        <v>38</v>
      </c>
      <c r="K128" s="15" t="s">
        <v>38</v>
      </c>
      <c r="L128" s="15" t="s">
        <v>38</v>
      </c>
      <c r="M128" s="15" t="s">
        <v>38</v>
      </c>
      <c r="N128" s="15" t="s">
        <v>38</v>
      </c>
      <c r="O128" s="15" t="s">
        <v>38</v>
      </c>
      <c r="P128" s="15" t="s">
        <v>38</v>
      </c>
      <c r="Q128" s="15" t="s">
        <v>38</v>
      </c>
      <c r="R128" s="15" t="s">
        <v>38</v>
      </c>
      <c r="S128" s="15" t="s">
        <v>38</v>
      </c>
      <c r="T128" s="15" t="s">
        <v>38</v>
      </c>
      <c r="U128" s="15" t="s">
        <v>38</v>
      </c>
      <c r="V128" s="25">
        <f>79.44/1000*1.2</f>
        <v>9.5327999999999996E-2</v>
      </c>
      <c r="W128" s="15" t="s">
        <v>38</v>
      </c>
    </row>
    <row r="129" spans="1:23" ht="25.5">
      <c r="A129" s="18" t="s">
        <v>112</v>
      </c>
      <c r="B129" s="20" t="s">
        <v>173</v>
      </c>
      <c r="C129" s="14" t="s">
        <v>235</v>
      </c>
      <c r="D129" s="15" t="s">
        <v>38</v>
      </c>
      <c r="E129" s="15" t="s">
        <v>38</v>
      </c>
      <c r="F129" s="15" t="s">
        <v>38</v>
      </c>
      <c r="G129" s="15" t="s">
        <v>38</v>
      </c>
      <c r="H129" s="15">
        <v>0.2</v>
      </c>
      <c r="I129" s="15" t="s">
        <v>38</v>
      </c>
      <c r="J129" s="15" t="s">
        <v>38</v>
      </c>
      <c r="K129" s="15" t="s">
        <v>38</v>
      </c>
      <c r="L129" s="15" t="s">
        <v>38</v>
      </c>
      <c r="M129" s="15" t="s">
        <v>38</v>
      </c>
      <c r="N129" s="15" t="s">
        <v>38</v>
      </c>
      <c r="O129" s="15" t="s">
        <v>38</v>
      </c>
      <c r="P129" s="15" t="s">
        <v>38</v>
      </c>
      <c r="Q129" s="15" t="s">
        <v>38</v>
      </c>
      <c r="R129" s="15" t="s">
        <v>38</v>
      </c>
      <c r="S129" s="15" t="s">
        <v>38</v>
      </c>
      <c r="T129" s="15" t="s">
        <v>38</v>
      </c>
      <c r="U129" s="15" t="s">
        <v>38</v>
      </c>
      <c r="V129" s="25">
        <f>2.4806*1.2</f>
        <v>2.9767199999999998</v>
      </c>
      <c r="W129" s="15" t="s">
        <v>38</v>
      </c>
    </row>
    <row r="130" spans="1:23" ht="30" customHeight="1">
      <c r="A130" s="18" t="s">
        <v>112</v>
      </c>
      <c r="B130" s="20" t="s">
        <v>174</v>
      </c>
      <c r="C130" s="14" t="s">
        <v>236</v>
      </c>
      <c r="D130" s="15" t="s">
        <v>38</v>
      </c>
      <c r="E130" s="15" t="s">
        <v>38</v>
      </c>
      <c r="F130" s="15" t="s">
        <v>38</v>
      </c>
      <c r="G130" s="15" t="s">
        <v>38</v>
      </c>
      <c r="H130" s="15">
        <v>0.05</v>
      </c>
      <c r="I130" s="15" t="s">
        <v>38</v>
      </c>
      <c r="J130" s="15" t="s">
        <v>38</v>
      </c>
      <c r="K130" s="15" t="s">
        <v>38</v>
      </c>
      <c r="L130" s="15" t="s">
        <v>38</v>
      </c>
      <c r="M130" s="15" t="s">
        <v>38</v>
      </c>
      <c r="N130" s="15" t="s">
        <v>38</v>
      </c>
      <c r="O130" s="15" t="s">
        <v>38</v>
      </c>
      <c r="P130" s="15" t="s">
        <v>38</v>
      </c>
      <c r="Q130" s="15" t="s">
        <v>38</v>
      </c>
      <c r="R130" s="15" t="s">
        <v>38</v>
      </c>
      <c r="S130" s="15" t="s">
        <v>38</v>
      </c>
      <c r="T130" s="15" t="s">
        <v>38</v>
      </c>
      <c r="U130" s="15" t="s">
        <v>38</v>
      </c>
      <c r="V130" s="25">
        <f>0.14119*1.2</f>
        <v>0.169428</v>
      </c>
      <c r="W130" s="15" t="s">
        <v>38</v>
      </c>
    </row>
    <row r="131" spans="1:23" ht="25.5">
      <c r="A131" s="18" t="s">
        <v>112</v>
      </c>
      <c r="B131" s="20" t="s">
        <v>175</v>
      </c>
      <c r="C131" s="14" t="s">
        <v>237</v>
      </c>
      <c r="D131" s="15" t="s">
        <v>38</v>
      </c>
      <c r="E131" s="15" t="s">
        <v>38</v>
      </c>
      <c r="F131" s="15" t="s">
        <v>38</v>
      </c>
      <c r="G131" s="15" t="s">
        <v>38</v>
      </c>
      <c r="H131" s="15">
        <v>0.15</v>
      </c>
      <c r="I131" s="15" t="s">
        <v>38</v>
      </c>
      <c r="J131" s="15" t="s">
        <v>38</v>
      </c>
      <c r="K131" s="15" t="s">
        <v>38</v>
      </c>
      <c r="L131" s="15" t="s">
        <v>38</v>
      </c>
      <c r="M131" s="15" t="s">
        <v>38</v>
      </c>
      <c r="N131" s="15" t="s">
        <v>38</v>
      </c>
      <c r="O131" s="15" t="s">
        <v>38</v>
      </c>
      <c r="P131" s="15" t="s">
        <v>38</v>
      </c>
      <c r="Q131" s="15" t="s">
        <v>38</v>
      </c>
      <c r="R131" s="15" t="s">
        <v>38</v>
      </c>
      <c r="S131" s="15" t="s">
        <v>38</v>
      </c>
      <c r="T131" s="15" t="s">
        <v>38</v>
      </c>
      <c r="U131" s="15" t="s">
        <v>38</v>
      </c>
      <c r="V131" s="25">
        <f>0.2436*1.2</f>
        <v>0.29232000000000002</v>
      </c>
      <c r="W131" s="15" t="s">
        <v>38</v>
      </c>
    </row>
    <row r="132" spans="1:23" ht="40.5" customHeight="1">
      <c r="A132" s="18" t="s">
        <v>112</v>
      </c>
      <c r="B132" s="20" t="s">
        <v>176</v>
      </c>
      <c r="C132" s="14" t="s">
        <v>238</v>
      </c>
      <c r="D132" s="15" t="s">
        <v>38</v>
      </c>
      <c r="E132" s="15" t="s">
        <v>38</v>
      </c>
      <c r="F132" s="15" t="s">
        <v>38</v>
      </c>
      <c r="G132" s="15" t="s">
        <v>38</v>
      </c>
      <c r="H132" s="15">
        <v>0.6</v>
      </c>
      <c r="I132" s="15" t="s">
        <v>38</v>
      </c>
      <c r="J132" s="15" t="s">
        <v>38</v>
      </c>
      <c r="K132" s="15" t="s">
        <v>38</v>
      </c>
      <c r="L132" s="15" t="s">
        <v>38</v>
      </c>
      <c r="M132" s="15" t="s">
        <v>38</v>
      </c>
      <c r="N132" s="15" t="s">
        <v>38</v>
      </c>
      <c r="O132" s="15" t="s">
        <v>38</v>
      </c>
      <c r="P132" s="15" t="s">
        <v>38</v>
      </c>
      <c r="Q132" s="15" t="s">
        <v>38</v>
      </c>
      <c r="R132" s="15" t="s">
        <v>38</v>
      </c>
      <c r="S132" s="15" t="s">
        <v>38</v>
      </c>
      <c r="T132" s="15" t="s">
        <v>38</v>
      </c>
      <c r="U132" s="15" t="s">
        <v>38</v>
      </c>
      <c r="V132" s="25">
        <f>1.32562*1.2</f>
        <v>1.5907439999999999</v>
      </c>
      <c r="W132" s="15" t="s">
        <v>38</v>
      </c>
    </row>
    <row r="133" spans="1:23" ht="25.5">
      <c r="A133" s="18" t="s">
        <v>112</v>
      </c>
      <c r="B133" s="20" t="s">
        <v>177</v>
      </c>
      <c r="C133" s="14" t="s">
        <v>239</v>
      </c>
      <c r="D133" s="15" t="s">
        <v>38</v>
      </c>
      <c r="E133" s="15" t="s">
        <v>38</v>
      </c>
      <c r="F133" s="15" t="s">
        <v>38</v>
      </c>
      <c r="G133" s="15" t="s">
        <v>38</v>
      </c>
      <c r="H133" s="15">
        <v>0.1</v>
      </c>
      <c r="I133" s="15" t="s">
        <v>38</v>
      </c>
      <c r="J133" s="15" t="s">
        <v>38</v>
      </c>
      <c r="K133" s="15" t="s">
        <v>38</v>
      </c>
      <c r="L133" s="15" t="s">
        <v>38</v>
      </c>
      <c r="M133" s="15" t="s">
        <v>38</v>
      </c>
      <c r="N133" s="15" t="s">
        <v>38</v>
      </c>
      <c r="O133" s="15" t="s">
        <v>38</v>
      </c>
      <c r="P133" s="15" t="s">
        <v>38</v>
      </c>
      <c r="Q133" s="15" t="s">
        <v>38</v>
      </c>
      <c r="R133" s="15" t="s">
        <v>38</v>
      </c>
      <c r="S133" s="15" t="s">
        <v>38</v>
      </c>
      <c r="T133" s="15" t="s">
        <v>38</v>
      </c>
      <c r="U133" s="15" t="s">
        <v>38</v>
      </c>
      <c r="V133" s="25">
        <f>0.36032*1.2</f>
        <v>0.43238399999999994</v>
      </c>
      <c r="W133" s="15" t="s">
        <v>38</v>
      </c>
    </row>
    <row r="134" spans="1:23" ht="38.25">
      <c r="A134" s="18" t="s">
        <v>112</v>
      </c>
      <c r="B134" s="20" t="s">
        <v>179</v>
      </c>
      <c r="C134" s="14" t="s">
        <v>240</v>
      </c>
      <c r="D134" s="15" t="s">
        <v>38</v>
      </c>
      <c r="E134" s="15" t="s">
        <v>38</v>
      </c>
      <c r="F134" s="15" t="s">
        <v>38</v>
      </c>
      <c r="G134" s="15" t="s">
        <v>38</v>
      </c>
      <c r="H134" s="15" t="s">
        <v>38</v>
      </c>
      <c r="I134" s="15" t="s">
        <v>38</v>
      </c>
      <c r="J134" s="15" t="s">
        <v>38</v>
      </c>
      <c r="K134" s="15" t="s">
        <v>38</v>
      </c>
      <c r="L134" s="15" t="s">
        <v>38</v>
      </c>
      <c r="M134" s="15" t="s">
        <v>38</v>
      </c>
      <c r="N134" s="15" t="s">
        <v>38</v>
      </c>
      <c r="O134" s="15" t="s">
        <v>38</v>
      </c>
      <c r="P134" s="15" t="s">
        <v>38</v>
      </c>
      <c r="Q134" s="15" t="s">
        <v>38</v>
      </c>
      <c r="R134" s="15" t="s">
        <v>38</v>
      </c>
      <c r="S134" s="15" t="s">
        <v>38</v>
      </c>
      <c r="T134" s="15" t="s">
        <v>38</v>
      </c>
      <c r="U134" s="15" t="s">
        <v>38</v>
      </c>
      <c r="V134" s="25">
        <f>2.75152*1.2</f>
        <v>3.3018240000000003</v>
      </c>
      <c r="W134" s="15" t="s">
        <v>38</v>
      </c>
    </row>
    <row r="135" spans="1:23" ht="15.75">
      <c r="A135" s="18" t="s">
        <v>112</v>
      </c>
      <c r="B135" s="20" t="s">
        <v>180</v>
      </c>
      <c r="C135" s="14" t="s">
        <v>241</v>
      </c>
      <c r="D135" s="15" t="s">
        <v>38</v>
      </c>
      <c r="E135" s="15" t="s">
        <v>38</v>
      </c>
      <c r="F135" s="15" t="s">
        <v>38</v>
      </c>
      <c r="G135" s="15" t="s">
        <v>38</v>
      </c>
      <c r="H135" s="15" t="s">
        <v>38</v>
      </c>
      <c r="I135" s="15" t="s">
        <v>38</v>
      </c>
      <c r="J135" s="15" t="s">
        <v>38</v>
      </c>
      <c r="K135" s="15" t="s">
        <v>38</v>
      </c>
      <c r="L135" s="15" t="s">
        <v>38</v>
      </c>
      <c r="M135" s="15" t="s">
        <v>38</v>
      </c>
      <c r="N135" s="15" t="s">
        <v>38</v>
      </c>
      <c r="O135" s="15" t="s">
        <v>38</v>
      </c>
      <c r="P135" s="15" t="s">
        <v>38</v>
      </c>
      <c r="Q135" s="15" t="s">
        <v>38</v>
      </c>
      <c r="R135" s="15" t="s">
        <v>38</v>
      </c>
      <c r="S135" s="15" t="s">
        <v>38</v>
      </c>
      <c r="T135" s="15" t="s">
        <v>38</v>
      </c>
      <c r="U135" s="15" t="s">
        <v>38</v>
      </c>
      <c r="V135" s="25">
        <f>0.205696*1.2</f>
        <v>0.24683519999999998</v>
      </c>
      <c r="W135" s="15" t="s">
        <v>38</v>
      </c>
    </row>
    <row r="136" spans="1:23" ht="15.75">
      <c r="A136" s="18" t="s">
        <v>112</v>
      </c>
      <c r="B136" s="20" t="s">
        <v>181</v>
      </c>
      <c r="C136" s="14" t="s">
        <v>242</v>
      </c>
      <c r="D136" s="15">
        <v>0.8</v>
      </c>
      <c r="E136" s="15" t="s">
        <v>38</v>
      </c>
      <c r="F136" s="15" t="s">
        <v>38</v>
      </c>
      <c r="G136" s="15" t="s">
        <v>38</v>
      </c>
      <c r="H136" s="15" t="s">
        <v>38</v>
      </c>
      <c r="I136" s="15" t="s">
        <v>38</v>
      </c>
      <c r="J136" s="15" t="s">
        <v>38</v>
      </c>
      <c r="K136" s="15" t="s">
        <v>38</v>
      </c>
      <c r="L136" s="15" t="s">
        <v>38</v>
      </c>
      <c r="M136" s="15" t="s">
        <v>38</v>
      </c>
      <c r="N136" s="15" t="s">
        <v>38</v>
      </c>
      <c r="O136" s="15" t="s">
        <v>38</v>
      </c>
      <c r="P136" s="15" t="s">
        <v>38</v>
      </c>
      <c r="Q136" s="15" t="s">
        <v>38</v>
      </c>
      <c r="R136" s="15" t="s">
        <v>38</v>
      </c>
      <c r="S136" s="15" t="s">
        <v>38</v>
      </c>
      <c r="T136" s="15" t="s">
        <v>38</v>
      </c>
      <c r="U136" s="15" t="s">
        <v>38</v>
      </c>
      <c r="V136" s="25">
        <f>3.53779*1.2</f>
        <v>4.2453479999999999</v>
      </c>
      <c r="W136" s="15" t="s">
        <v>38</v>
      </c>
    </row>
    <row r="137" spans="1:23" ht="15.75">
      <c r="A137" s="18" t="s">
        <v>112</v>
      </c>
      <c r="B137" s="20" t="s">
        <v>182</v>
      </c>
      <c r="C137" s="14" t="s">
        <v>243</v>
      </c>
      <c r="D137" s="15" t="s">
        <v>38</v>
      </c>
      <c r="E137" s="15" t="s">
        <v>38</v>
      </c>
      <c r="F137" s="15" t="s">
        <v>38</v>
      </c>
      <c r="G137" s="15" t="s">
        <v>38</v>
      </c>
      <c r="H137" s="15">
        <v>0.28399999999999997</v>
      </c>
      <c r="I137" s="15" t="s">
        <v>38</v>
      </c>
      <c r="J137" s="15" t="s">
        <v>38</v>
      </c>
      <c r="K137" s="15" t="s">
        <v>38</v>
      </c>
      <c r="L137" s="15" t="s">
        <v>38</v>
      </c>
      <c r="M137" s="15" t="s">
        <v>38</v>
      </c>
      <c r="N137" s="15" t="s">
        <v>38</v>
      </c>
      <c r="O137" s="15" t="s">
        <v>38</v>
      </c>
      <c r="P137" s="15" t="s">
        <v>38</v>
      </c>
      <c r="Q137" s="15" t="s">
        <v>38</v>
      </c>
      <c r="R137" s="15" t="s">
        <v>38</v>
      </c>
      <c r="S137" s="15" t="s">
        <v>38</v>
      </c>
      <c r="T137" s="15" t="s">
        <v>38</v>
      </c>
      <c r="U137" s="15" t="s">
        <v>38</v>
      </c>
      <c r="V137" s="25">
        <v>3.7725605877575998</v>
      </c>
      <c r="W137" s="15" t="s">
        <v>38</v>
      </c>
    </row>
    <row r="138" spans="1:23" ht="15.75">
      <c r="A138" s="18" t="s">
        <v>112</v>
      </c>
      <c r="B138" s="20" t="s">
        <v>183</v>
      </c>
      <c r="C138" s="14" t="s">
        <v>244</v>
      </c>
      <c r="D138" s="15" t="s">
        <v>38</v>
      </c>
      <c r="E138" s="15" t="s">
        <v>38</v>
      </c>
      <c r="F138" s="15" t="s">
        <v>38</v>
      </c>
      <c r="G138" s="15" t="s">
        <v>38</v>
      </c>
      <c r="H138" s="15">
        <v>0.26</v>
      </c>
      <c r="I138" s="15" t="s">
        <v>38</v>
      </c>
      <c r="J138" s="15" t="s">
        <v>38</v>
      </c>
      <c r="K138" s="15" t="s">
        <v>38</v>
      </c>
      <c r="L138" s="15" t="s">
        <v>38</v>
      </c>
      <c r="M138" s="15" t="s">
        <v>38</v>
      </c>
      <c r="N138" s="15" t="s">
        <v>38</v>
      </c>
      <c r="O138" s="15" t="s">
        <v>38</v>
      </c>
      <c r="P138" s="15" t="s">
        <v>38</v>
      </c>
      <c r="Q138" s="15" t="s">
        <v>38</v>
      </c>
      <c r="R138" s="15" t="s">
        <v>38</v>
      </c>
      <c r="S138" s="15" t="s">
        <v>38</v>
      </c>
      <c r="T138" s="15" t="s">
        <v>38</v>
      </c>
      <c r="U138" s="15" t="s">
        <v>38</v>
      </c>
      <c r="V138" s="25">
        <v>3.6732673547699997</v>
      </c>
      <c r="W138" s="15" t="s">
        <v>38</v>
      </c>
    </row>
    <row r="139" spans="1:23" ht="15.75">
      <c r="A139" s="18" t="s">
        <v>112</v>
      </c>
      <c r="B139" s="20" t="s">
        <v>184</v>
      </c>
      <c r="C139" s="14" t="s">
        <v>245</v>
      </c>
      <c r="D139" s="15" t="s">
        <v>38</v>
      </c>
      <c r="E139" s="15" t="s">
        <v>38</v>
      </c>
      <c r="F139" s="15" t="s">
        <v>38</v>
      </c>
      <c r="G139" s="15" t="s">
        <v>38</v>
      </c>
      <c r="H139" s="15">
        <v>0.28999999999999998</v>
      </c>
      <c r="I139" s="15" t="s">
        <v>38</v>
      </c>
      <c r="J139" s="15" t="s">
        <v>38</v>
      </c>
      <c r="K139" s="15" t="s">
        <v>38</v>
      </c>
      <c r="L139" s="15" t="s">
        <v>38</v>
      </c>
      <c r="M139" s="15" t="s">
        <v>38</v>
      </c>
      <c r="N139" s="15" t="s">
        <v>38</v>
      </c>
      <c r="O139" s="15" t="s">
        <v>38</v>
      </c>
      <c r="P139" s="15" t="s">
        <v>38</v>
      </c>
      <c r="Q139" s="15" t="s">
        <v>38</v>
      </c>
      <c r="R139" s="15" t="s">
        <v>38</v>
      </c>
      <c r="S139" s="15" t="s">
        <v>38</v>
      </c>
      <c r="T139" s="15" t="s">
        <v>38</v>
      </c>
      <c r="U139" s="15" t="s">
        <v>38</v>
      </c>
      <c r="V139" s="25">
        <v>4.0971058957049991</v>
      </c>
      <c r="W139" s="15" t="s">
        <v>38</v>
      </c>
    </row>
    <row r="140" spans="1:23" ht="15.75">
      <c r="A140" s="18" t="s">
        <v>112</v>
      </c>
      <c r="B140" s="20" t="s">
        <v>185</v>
      </c>
      <c r="C140" s="14" t="s">
        <v>246</v>
      </c>
      <c r="D140" s="15" t="s">
        <v>38</v>
      </c>
      <c r="E140" s="15" t="s">
        <v>38</v>
      </c>
      <c r="F140" s="15" t="s">
        <v>38</v>
      </c>
      <c r="G140" s="15" t="s">
        <v>38</v>
      </c>
      <c r="H140" s="15">
        <v>1.0069999999999999</v>
      </c>
      <c r="I140" s="15" t="s">
        <v>38</v>
      </c>
      <c r="J140" s="15" t="s">
        <v>38</v>
      </c>
      <c r="K140" s="15" t="s">
        <v>38</v>
      </c>
      <c r="L140" s="15" t="s">
        <v>38</v>
      </c>
      <c r="M140" s="15" t="s">
        <v>38</v>
      </c>
      <c r="N140" s="15" t="s">
        <v>38</v>
      </c>
      <c r="O140" s="15" t="s">
        <v>38</v>
      </c>
      <c r="P140" s="15" t="s">
        <v>38</v>
      </c>
      <c r="Q140" s="15" t="s">
        <v>38</v>
      </c>
      <c r="R140" s="15" t="s">
        <v>38</v>
      </c>
      <c r="S140" s="15" t="s">
        <v>38</v>
      </c>
      <c r="T140" s="15" t="s">
        <v>38</v>
      </c>
      <c r="U140" s="15" t="s">
        <v>38</v>
      </c>
      <c r="V140" s="25">
        <v>10.1580922822596</v>
      </c>
      <c r="W140" s="15" t="s">
        <v>38</v>
      </c>
    </row>
    <row r="141" spans="1:23" ht="25.5">
      <c r="A141" s="18" t="s">
        <v>112</v>
      </c>
      <c r="B141" s="20" t="s">
        <v>186</v>
      </c>
      <c r="C141" s="14" t="s">
        <v>247</v>
      </c>
      <c r="D141" s="15" t="s">
        <v>38</v>
      </c>
      <c r="E141" s="15" t="s">
        <v>38</v>
      </c>
      <c r="F141" s="15" t="s">
        <v>38</v>
      </c>
      <c r="G141" s="15" t="s">
        <v>38</v>
      </c>
      <c r="H141" s="15">
        <v>7.0000000000000007E-2</v>
      </c>
      <c r="I141" s="15" t="s">
        <v>38</v>
      </c>
      <c r="J141" s="15" t="s">
        <v>38</v>
      </c>
      <c r="K141" s="15" t="s">
        <v>38</v>
      </c>
      <c r="L141" s="15" t="s">
        <v>38</v>
      </c>
      <c r="M141" s="15" t="s">
        <v>38</v>
      </c>
      <c r="N141" s="15" t="s">
        <v>38</v>
      </c>
      <c r="O141" s="15" t="s">
        <v>38</v>
      </c>
      <c r="P141" s="15" t="s">
        <v>38</v>
      </c>
      <c r="Q141" s="15" t="s">
        <v>38</v>
      </c>
      <c r="R141" s="15" t="s">
        <v>38</v>
      </c>
      <c r="S141" s="15" t="s">
        <v>38</v>
      </c>
      <c r="T141" s="15" t="s">
        <v>38</v>
      </c>
      <c r="U141" s="15" t="s">
        <v>38</v>
      </c>
      <c r="V141" s="25">
        <v>0.23720489427600003</v>
      </c>
      <c r="W141" s="15" t="s">
        <v>38</v>
      </c>
    </row>
    <row r="142" spans="1:23" ht="25.5">
      <c r="A142" s="18" t="s">
        <v>112</v>
      </c>
      <c r="B142" s="20" t="s">
        <v>187</v>
      </c>
      <c r="C142" s="14" t="s">
        <v>248</v>
      </c>
      <c r="D142" s="15" t="s">
        <v>38</v>
      </c>
      <c r="E142" s="15" t="s">
        <v>38</v>
      </c>
      <c r="F142" s="15" t="s">
        <v>38</v>
      </c>
      <c r="G142" s="15" t="s">
        <v>38</v>
      </c>
      <c r="H142" s="15">
        <v>0.85</v>
      </c>
      <c r="I142" s="15" t="s">
        <v>38</v>
      </c>
      <c r="J142" s="15" t="s">
        <v>38</v>
      </c>
      <c r="K142" s="15" t="s">
        <v>38</v>
      </c>
      <c r="L142" s="15" t="s">
        <v>38</v>
      </c>
      <c r="M142" s="15" t="s">
        <v>38</v>
      </c>
      <c r="N142" s="15" t="s">
        <v>38</v>
      </c>
      <c r="O142" s="15" t="s">
        <v>38</v>
      </c>
      <c r="P142" s="15" t="s">
        <v>38</v>
      </c>
      <c r="Q142" s="15" t="s">
        <v>38</v>
      </c>
      <c r="R142" s="15" t="s">
        <v>38</v>
      </c>
      <c r="S142" s="15" t="s">
        <v>38</v>
      </c>
      <c r="T142" s="15" t="s">
        <v>38</v>
      </c>
      <c r="U142" s="15" t="s">
        <v>38</v>
      </c>
      <c r="V142" s="25">
        <v>2.2535472000000003</v>
      </c>
      <c r="W142" s="15" t="s">
        <v>38</v>
      </c>
    </row>
    <row r="143" spans="1:23" ht="25.5">
      <c r="A143" s="18" t="s">
        <v>112</v>
      </c>
      <c r="B143" s="20" t="s">
        <v>188</v>
      </c>
      <c r="C143" s="14" t="s">
        <v>249</v>
      </c>
      <c r="D143" s="15" t="s">
        <v>38</v>
      </c>
      <c r="E143" s="15" t="s">
        <v>38</v>
      </c>
      <c r="F143" s="15" t="s">
        <v>38</v>
      </c>
      <c r="G143" s="15" t="s">
        <v>38</v>
      </c>
      <c r="H143" s="15">
        <v>0.25</v>
      </c>
      <c r="I143" s="15" t="s">
        <v>38</v>
      </c>
      <c r="J143" s="15" t="s">
        <v>38</v>
      </c>
      <c r="K143" s="15" t="s">
        <v>38</v>
      </c>
      <c r="L143" s="15" t="s">
        <v>38</v>
      </c>
      <c r="M143" s="15" t="s">
        <v>38</v>
      </c>
      <c r="N143" s="15" t="s">
        <v>38</v>
      </c>
      <c r="O143" s="15" t="s">
        <v>38</v>
      </c>
      <c r="P143" s="15" t="s">
        <v>38</v>
      </c>
      <c r="Q143" s="15" t="s">
        <v>38</v>
      </c>
      <c r="R143" s="15" t="s">
        <v>38</v>
      </c>
      <c r="S143" s="15" t="s">
        <v>38</v>
      </c>
      <c r="T143" s="15" t="s">
        <v>38</v>
      </c>
      <c r="U143" s="15" t="s">
        <v>38</v>
      </c>
      <c r="V143" s="25">
        <v>0.66280800000000006</v>
      </c>
      <c r="W143" s="15" t="s">
        <v>38</v>
      </c>
    </row>
    <row r="144" spans="1:23" ht="25.5">
      <c r="A144" s="18" t="s">
        <v>112</v>
      </c>
      <c r="B144" s="20" t="s">
        <v>189</v>
      </c>
      <c r="C144" s="14" t="s">
        <v>250</v>
      </c>
      <c r="D144" s="15" t="s">
        <v>38</v>
      </c>
      <c r="E144" s="15" t="s">
        <v>38</v>
      </c>
      <c r="F144" s="15" t="s">
        <v>38</v>
      </c>
      <c r="G144" s="15" t="s">
        <v>38</v>
      </c>
      <c r="H144" s="15">
        <v>0.38</v>
      </c>
      <c r="I144" s="15" t="s">
        <v>38</v>
      </c>
      <c r="J144" s="15" t="s">
        <v>38</v>
      </c>
      <c r="K144" s="15" t="s">
        <v>38</v>
      </c>
      <c r="L144" s="15" t="s">
        <v>38</v>
      </c>
      <c r="M144" s="15" t="s">
        <v>38</v>
      </c>
      <c r="N144" s="15" t="s">
        <v>38</v>
      </c>
      <c r="O144" s="15" t="s">
        <v>38</v>
      </c>
      <c r="P144" s="15" t="s">
        <v>38</v>
      </c>
      <c r="Q144" s="15" t="s">
        <v>38</v>
      </c>
      <c r="R144" s="15" t="s">
        <v>38</v>
      </c>
      <c r="S144" s="15" t="s">
        <v>38</v>
      </c>
      <c r="T144" s="15" t="s">
        <v>38</v>
      </c>
      <c r="U144" s="15" t="s">
        <v>38</v>
      </c>
      <c r="V144" s="25">
        <v>1.0074681600000002</v>
      </c>
      <c r="W144" s="15" t="s">
        <v>38</v>
      </c>
    </row>
    <row r="145" spans="1:23" ht="25.5">
      <c r="A145" s="18" t="s">
        <v>112</v>
      </c>
      <c r="B145" s="20" t="s">
        <v>190</v>
      </c>
      <c r="C145" s="14" t="s">
        <v>251</v>
      </c>
      <c r="D145" s="15" t="s">
        <v>38</v>
      </c>
      <c r="E145" s="15" t="s">
        <v>38</v>
      </c>
      <c r="F145" s="15" t="s">
        <v>38</v>
      </c>
      <c r="G145" s="15" t="s">
        <v>38</v>
      </c>
      <c r="H145" s="15">
        <v>0.4</v>
      </c>
      <c r="I145" s="15" t="s">
        <v>38</v>
      </c>
      <c r="J145" s="15" t="s">
        <v>38</v>
      </c>
      <c r="K145" s="15" t="s">
        <v>38</v>
      </c>
      <c r="L145" s="15" t="s">
        <v>38</v>
      </c>
      <c r="M145" s="15" t="s">
        <v>38</v>
      </c>
      <c r="N145" s="15" t="s">
        <v>38</v>
      </c>
      <c r="O145" s="15" t="s">
        <v>38</v>
      </c>
      <c r="P145" s="15" t="s">
        <v>38</v>
      </c>
      <c r="Q145" s="15" t="s">
        <v>38</v>
      </c>
      <c r="R145" s="15" t="s">
        <v>38</v>
      </c>
      <c r="S145" s="15" t="s">
        <v>38</v>
      </c>
      <c r="T145" s="15" t="s">
        <v>38</v>
      </c>
      <c r="U145" s="15" t="s">
        <v>38</v>
      </c>
      <c r="V145" s="25">
        <v>1.0604928000000002</v>
      </c>
      <c r="W145" s="15" t="s">
        <v>38</v>
      </c>
    </row>
    <row r="146" spans="1:23" ht="25.5">
      <c r="A146" s="18" t="s">
        <v>112</v>
      </c>
      <c r="B146" s="20" t="s">
        <v>191</v>
      </c>
      <c r="C146" s="14" t="s">
        <v>252</v>
      </c>
      <c r="D146" s="15" t="s">
        <v>38</v>
      </c>
      <c r="E146" s="15" t="s">
        <v>38</v>
      </c>
      <c r="F146" s="15" t="s">
        <v>38</v>
      </c>
      <c r="G146" s="15" t="s">
        <v>38</v>
      </c>
      <c r="H146" s="15">
        <v>0.4</v>
      </c>
      <c r="I146" s="15" t="s">
        <v>38</v>
      </c>
      <c r="J146" s="15" t="s">
        <v>38</v>
      </c>
      <c r="K146" s="15" t="s">
        <v>38</v>
      </c>
      <c r="L146" s="15" t="s">
        <v>38</v>
      </c>
      <c r="M146" s="15" t="s">
        <v>38</v>
      </c>
      <c r="N146" s="15" t="s">
        <v>38</v>
      </c>
      <c r="O146" s="15" t="s">
        <v>38</v>
      </c>
      <c r="P146" s="15" t="s">
        <v>38</v>
      </c>
      <c r="Q146" s="15" t="s">
        <v>38</v>
      </c>
      <c r="R146" s="15" t="s">
        <v>38</v>
      </c>
      <c r="S146" s="15" t="s">
        <v>38</v>
      </c>
      <c r="T146" s="15" t="s">
        <v>38</v>
      </c>
      <c r="U146" s="15" t="s">
        <v>38</v>
      </c>
      <c r="V146" s="25">
        <v>1.0604928000000002</v>
      </c>
      <c r="W146" s="15" t="s">
        <v>38</v>
      </c>
    </row>
    <row r="147" spans="1:23" ht="25.5">
      <c r="A147" s="18" t="s">
        <v>112</v>
      </c>
      <c r="B147" s="20" t="s">
        <v>192</v>
      </c>
      <c r="C147" s="14" t="s">
        <v>253</v>
      </c>
      <c r="D147" s="15" t="s">
        <v>38</v>
      </c>
      <c r="E147" s="15" t="s">
        <v>38</v>
      </c>
      <c r="F147" s="15" t="s">
        <v>38</v>
      </c>
      <c r="G147" s="15" t="s">
        <v>38</v>
      </c>
      <c r="H147" s="15">
        <v>0.05</v>
      </c>
      <c r="I147" s="15" t="s">
        <v>38</v>
      </c>
      <c r="J147" s="15" t="s">
        <v>38</v>
      </c>
      <c r="K147" s="15" t="s">
        <v>38</v>
      </c>
      <c r="L147" s="15" t="s">
        <v>38</v>
      </c>
      <c r="M147" s="15" t="s">
        <v>38</v>
      </c>
      <c r="N147" s="15" t="s">
        <v>38</v>
      </c>
      <c r="O147" s="15" t="s">
        <v>38</v>
      </c>
      <c r="P147" s="15" t="s">
        <v>38</v>
      </c>
      <c r="Q147" s="15" t="s">
        <v>38</v>
      </c>
      <c r="R147" s="15" t="s">
        <v>38</v>
      </c>
      <c r="S147" s="15" t="s">
        <v>38</v>
      </c>
      <c r="T147" s="15" t="s">
        <v>38</v>
      </c>
      <c r="U147" s="15" t="s">
        <v>38</v>
      </c>
      <c r="V147" s="25">
        <v>0.16943206734000002</v>
      </c>
      <c r="W147" s="15" t="s">
        <v>38</v>
      </c>
    </row>
    <row r="148" spans="1:23" ht="25.5">
      <c r="A148" s="18" t="s">
        <v>112</v>
      </c>
      <c r="B148" s="20" t="s">
        <v>193</v>
      </c>
      <c r="C148" s="14" t="s">
        <v>254</v>
      </c>
      <c r="D148" s="15" t="s">
        <v>38</v>
      </c>
      <c r="E148" s="15" t="s">
        <v>38</v>
      </c>
      <c r="F148" s="15" t="s">
        <v>38</v>
      </c>
      <c r="G148" s="15" t="s">
        <v>38</v>
      </c>
      <c r="H148" s="15">
        <v>0.7</v>
      </c>
      <c r="I148" s="15" t="s">
        <v>38</v>
      </c>
      <c r="J148" s="15" t="s">
        <v>38</v>
      </c>
      <c r="K148" s="15" t="s">
        <v>38</v>
      </c>
      <c r="L148" s="15" t="s">
        <v>38</v>
      </c>
      <c r="M148" s="15" t="s">
        <v>38</v>
      </c>
      <c r="N148" s="15" t="s">
        <v>38</v>
      </c>
      <c r="O148" s="15" t="s">
        <v>38</v>
      </c>
      <c r="P148" s="15" t="s">
        <v>38</v>
      </c>
      <c r="Q148" s="15" t="s">
        <v>38</v>
      </c>
      <c r="R148" s="15" t="s">
        <v>38</v>
      </c>
      <c r="S148" s="15" t="s">
        <v>38</v>
      </c>
      <c r="T148" s="15" t="s">
        <v>38</v>
      </c>
      <c r="U148" s="15" t="s">
        <v>38</v>
      </c>
      <c r="V148" s="25">
        <v>1.8558623999999999</v>
      </c>
      <c r="W148" s="15" t="s">
        <v>38</v>
      </c>
    </row>
    <row r="149" spans="1:23" ht="25.5">
      <c r="A149" s="18" t="s">
        <v>112</v>
      </c>
      <c r="B149" s="20" t="s">
        <v>194</v>
      </c>
      <c r="C149" s="14" t="s">
        <v>255</v>
      </c>
      <c r="D149" s="15">
        <v>0.8</v>
      </c>
      <c r="E149" s="15" t="s">
        <v>38</v>
      </c>
      <c r="F149" s="15" t="s">
        <v>38</v>
      </c>
      <c r="G149" s="15" t="s">
        <v>38</v>
      </c>
      <c r="H149" s="15" t="s">
        <v>38</v>
      </c>
      <c r="I149" s="15" t="s">
        <v>38</v>
      </c>
      <c r="J149" s="15" t="s">
        <v>38</v>
      </c>
      <c r="K149" s="15" t="s">
        <v>38</v>
      </c>
      <c r="L149" s="15" t="s">
        <v>38</v>
      </c>
      <c r="M149" s="15" t="s">
        <v>38</v>
      </c>
      <c r="N149" s="15" t="s">
        <v>38</v>
      </c>
      <c r="O149" s="15" t="s">
        <v>38</v>
      </c>
      <c r="P149" s="15" t="s">
        <v>38</v>
      </c>
      <c r="Q149" s="15" t="s">
        <v>38</v>
      </c>
      <c r="R149" s="15" t="s">
        <v>38</v>
      </c>
      <c r="S149" s="15" t="s">
        <v>38</v>
      </c>
      <c r="T149" s="15" t="s">
        <v>38</v>
      </c>
      <c r="U149" s="15" t="s">
        <v>38</v>
      </c>
      <c r="V149" s="25">
        <v>4.2453479999999999</v>
      </c>
      <c r="W149" s="15" t="s">
        <v>38</v>
      </c>
    </row>
    <row r="150" spans="1:23" ht="25.5">
      <c r="A150" s="18" t="s">
        <v>112</v>
      </c>
      <c r="B150" s="20" t="s">
        <v>195</v>
      </c>
      <c r="C150" s="14" t="s">
        <v>256</v>
      </c>
      <c r="D150" s="15">
        <v>0.8</v>
      </c>
      <c r="E150" s="15" t="s">
        <v>38</v>
      </c>
      <c r="F150" s="15" t="s">
        <v>38</v>
      </c>
      <c r="G150" s="15" t="s">
        <v>38</v>
      </c>
      <c r="H150" s="15" t="s">
        <v>38</v>
      </c>
      <c r="I150" s="15" t="s">
        <v>38</v>
      </c>
      <c r="J150" s="15" t="s">
        <v>38</v>
      </c>
      <c r="K150" s="15" t="s">
        <v>38</v>
      </c>
      <c r="L150" s="15" t="s">
        <v>38</v>
      </c>
      <c r="M150" s="15" t="s">
        <v>38</v>
      </c>
      <c r="N150" s="15" t="s">
        <v>38</v>
      </c>
      <c r="O150" s="15" t="s">
        <v>38</v>
      </c>
      <c r="P150" s="15" t="s">
        <v>38</v>
      </c>
      <c r="Q150" s="15" t="s">
        <v>38</v>
      </c>
      <c r="R150" s="15" t="s">
        <v>38</v>
      </c>
      <c r="S150" s="15" t="s">
        <v>38</v>
      </c>
      <c r="T150" s="15" t="s">
        <v>38</v>
      </c>
      <c r="U150" s="15" t="s">
        <v>38</v>
      </c>
      <c r="V150" s="25">
        <v>4.2453479999999999</v>
      </c>
      <c r="W150" s="15" t="s">
        <v>38</v>
      </c>
    </row>
    <row r="151" spans="1:23" ht="15.75">
      <c r="A151" s="18" t="s">
        <v>112</v>
      </c>
      <c r="B151" s="20" t="s">
        <v>196</v>
      </c>
      <c r="C151" s="14" t="s">
        <v>257</v>
      </c>
      <c r="D151" s="15">
        <v>1.26</v>
      </c>
      <c r="E151" s="15" t="s">
        <v>38</v>
      </c>
      <c r="F151" s="15" t="s">
        <v>38</v>
      </c>
      <c r="G151" s="15" t="s">
        <v>38</v>
      </c>
      <c r="H151" s="15" t="s">
        <v>38</v>
      </c>
      <c r="I151" s="15" t="s">
        <v>38</v>
      </c>
      <c r="J151" s="15" t="s">
        <v>38</v>
      </c>
      <c r="K151" s="15" t="s">
        <v>38</v>
      </c>
      <c r="L151" s="15" t="s">
        <v>38</v>
      </c>
      <c r="M151" s="15" t="s">
        <v>38</v>
      </c>
      <c r="N151" s="15" t="s">
        <v>38</v>
      </c>
      <c r="O151" s="15" t="s">
        <v>38</v>
      </c>
      <c r="P151" s="15" t="s">
        <v>38</v>
      </c>
      <c r="Q151" s="15" t="s">
        <v>38</v>
      </c>
      <c r="R151" s="15" t="s">
        <v>38</v>
      </c>
      <c r="S151" s="15" t="s">
        <v>38</v>
      </c>
      <c r="T151" s="15" t="s">
        <v>38</v>
      </c>
      <c r="U151" s="15" t="s">
        <v>38</v>
      </c>
      <c r="V151" s="25">
        <v>8.198516399999999</v>
      </c>
      <c r="W151" s="15" t="s">
        <v>38</v>
      </c>
    </row>
    <row r="152" spans="1:23" ht="15.75">
      <c r="A152" s="18" t="s">
        <v>112</v>
      </c>
      <c r="B152" s="20" t="s">
        <v>197</v>
      </c>
      <c r="C152" s="14" t="s">
        <v>258</v>
      </c>
      <c r="D152" s="15" t="s">
        <v>38</v>
      </c>
      <c r="E152" s="15" t="s">
        <v>38</v>
      </c>
      <c r="F152" s="15" t="s">
        <v>38</v>
      </c>
      <c r="G152" s="15" t="s">
        <v>38</v>
      </c>
      <c r="H152" s="15">
        <v>0.41299999999999998</v>
      </c>
      <c r="I152" s="15" t="s">
        <v>38</v>
      </c>
      <c r="J152" s="15" t="s">
        <v>38</v>
      </c>
      <c r="K152" s="15" t="s">
        <v>38</v>
      </c>
      <c r="L152" s="15" t="s">
        <v>38</v>
      </c>
      <c r="M152" s="15" t="s">
        <v>38</v>
      </c>
      <c r="N152" s="15" t="s">
        <v>38</v>
      </c>
      <c r="O152" s="15" t="s">
        <v>38</v>
      </c>
      <c r="P152" s="15" t="s">
        <v>38</v>
      </c>
      <c r="Q152" s="15" t="s">
        <v>38</v>
      </c>
      <c r="R152" s="15" t="s">
        <v>38</v>
      </c>
      <c r="S152" s="15" t="s">
        <v>38</v>
      </c>
      <c r="T152" s="15" t="s">
        <v>38</v>
      </c>
      <c r="U152" s="15" t="s">
        <v>38</v>
      </c>
      <c r="V152" s="25">
        <v>3.7731027845741991</v>
      </c>
      <c r="W152" s="15" t="s">
        <v>38</v>
      </c>
    </row>
    <row r="153" spans="1:23" ht="15.75">
      <c r="A153" s="18" t="s">
        <v>112</v>
      </c>
      <c r="B153" s="20" t="s">
        <v>198</v>
      </c>
      <c r="C153" s="14" t="s">
        <v>259</v>
      </c>
      <c r="D153" s="15" t="s">
        <v>38</v>
      </c>
      <c r="E153" s="15" t="s">
        <v>38</v>
      </c>
      <c r="F153" s="15" t="s">
        <v>38</v>
      </c>
      <c r="G153" s="15" t="s">
        <v>38</v>
      </c>
      <c r="H153" s="15">
        <v>0.49</v>
      </c>
      <c r="I153" s="15" t="s">
        <v>38</v>
      </c>
      <c r="J153" s="15" t="s">
        <v>38</v>
      </c>
      <c r="K153" s="15" t="s">
        <v>38</v>
      </c>
      <c r="L153" s="15" t="s">
        <v>38</v>
      </c>
      <c r="M153" s="15" t="s">
        <v>38</v>
      </c>
      <c r="N153" s="15" t="s">
        <v>38</v>
      </c>
      <c r="O153" s="15" t="s">
        <v>38</v>
      </c>
      <c r="P153" s="15" t="s">
        <v>38</v>
      </c>
      <c r="Q153" s="15" t="s">
        <v>38</v>
      </c>
      <c r="R153" s="15" t="s">
        <v>38</v>
      </c>
      <c r="S153" s="15" t="s">
        <v>38</v>
      </c>
      <c r="T153" s="15" t="s">
        <v>38</v>
      </c>
      <c r="U153" s="15" t="s">
        <v>38</v>
      </c>
      <c r="V153" s="25">
        <v>4.9428651621719988</v>
      </c>
      <c r="W153" s="15" t="s">
        <v>38</v>
      </c>
    </row>
    <row r="154" spans="1:23" ht="15.75">
      <c r="A154" s="18" t="s">
        <v>112</v>
      </c>
      <c r="B154" s="20" t="s">
        <v>199</v>
      </c>
      <c r="C154" s="14" t="s">
        <v>260</v>
      </c>
      <c r="D154" s="15" t="s">
        <v>38</v>
      </c>
      <c r="E154" s="15" t="s">
        <v>38</v>
      </c>
      <c r="F154" s="15" t="s">
        <v>38</v>
      </c>
      <c r="G154" s="15" t="s">
        <v>38</v>
      </c>
      <c r="H154" s="15">
        <v>0.45500000000000002</v>
      </c>
      <c r="I154" s="15" t="s">
        <v>38</v>
      </c>
      <c r="J154" s="15" t="s">
        <v>38</v>
      </c>
      <c r="K154" s="15" t="s">
        <v>38</v>
      </c>
      <c r="L154" s="15" t="s">
        <v>38</v>
      </c>
      <c r="M154" s="15" t="s">
        <v>38</v>
      </c>
      <c r="N154" s="15" t="s">
        <v>38</v>
      </c>
      <c r="O154" s="15" t="s">
        <v>38</v>
      </c>
      <c r="P154" s="15" t="s">
        <v>38</v>
      </c>
      <c r="Q154" s="15" t="s">
        <v>38</v>
      </c>
      <c r="R154" s="15" t="s">
        <v>38</v>
      </c>
      <c r="S154" s="15" t="s">
        <v>38</v>
      </c>
      <c r="T154" s="15" t="s">
        <v>38</v>
      </c>
      <c r="U154" s="15" t="s">
        <v>38</v>
      </c>
      <c r="V154" s="25">
        <v>4.5898033648740002</v>
      </c>
      <c r="W154" s="15" t="s">
        <v>38</v>
      </c>
    </row>
    <row r="155" spans="1:23" ht="15.75">
      <c r="A155" s="18" t="s">
        <v>112</v>
      </c>
      <c r="B155" s="20" t="s">
        <v>200</v>
      </c>
      <c r="C155" s="14" t="s">
        <v>261</v>
      </c>
      <c r="D155" s="15" t="s">
        <v>38</v>
      </c>
      <c r="E155" s="15" t="s">
        <v>38</v>
      </c>
      <c r="F155" s="15" t="s">
        <v>38</v>
      </c>
      <c r="G155" s="15" t="s">
        <v>38</v>
      </c>
      <c r="H155" s="15">
        <v>0.32</v>
      </c>
      <c r="I155" s="15" t="s">
        <v>38</v>
      </c>
      <c r="J155" s="15" t="s">
        <v>38</v>
      </c>
      <c r="K155" s="15" t="s">
        <v>38</v>
      </c>
      <c r="L155" s="15" t="s">
        <v>38</v>
      </c>
      <c r="M155" s="15" t="s">
        <v>38</v>
      </c>
      <c r="N155" s="15" t="s">
        <v>38</v>
      </c>
      <c r="O155" s="15" t="s">
        <v>38</v>
      </c>
      <c r="P155" s="15" t="s">
        <v>38</v>
      </c>
      <c r="Q155" s="15" t="s">
        <v>38</v>
      </c>
      <c r="R155" s="15" t="s">
        <v>38</v>
      </c>
      <c r="S155" s="15" t="s">
        <v>38</v>
      </c>
      <c r="T155" s="15" t="s">
        <v>38</v>
      </c>
      <c r="U155" s="15" t="s">
        <v>38</v>
      </c>
      <c r="V155" s="25">
        <v>3.2279935752960003</v>
      </c>
      <c r="W155" s="15" t="s">
        <v>38</v>
      </c>
    </row>
    <row r="156" spans="1:23" ht="25.5">
      <c r="A156" s="18" t="s">
        <v>112</v>
      </c>
      <c r="B156" s="20" t="s">
        <v>201</v>
      </c>
      <c r="C156" s="14" t="s">
        <v>262</v>
      </c>
      <c r="D156" s="15" t="s">
        <v>38</v>
      </c>
      <c r="E156" s="15" t="s">
        <v>38</v>
      </c>
      <c r="F156" s="15" t="s">
        <v>38</v>
      </c>
      <c r="G156" s="15" t="s">
        <v>38</v>
      </c>
      <c r="H156" s="15">
        <v>9.0999999999999998E-2</v>
      </c>
      <c r="I156" s="15" t="s">
        <v>38</v>
      </c>
      <c r="J156" s="15" t="s">
        <v>38</v>
      </c>
      <c r="K156" s="15" t="s">
        <v>38</v>
      </c>
      <c r="L156" s="15" t="s">
        <v>38</v>
      </c>
      <c r="M156" s="15" t="s">
        <v>38</v>
      </c>
      <c r="N156" s="15" t="s">
        <v>38</v>
      </c>
      <c r="O156" s="15" t="s">
        <v>38</v>
      </c>
      <c r="P156" s="15" t="s">
        <v>38</v>
      </c>
      <c r="Q156" s="15" t="s">
        <v>38</v>
      </c>
      <c r="R156" s="15" t="s">
        <v>38</v>
      </c>
      <c r="S156" s="15" t="s">
        <v>38</v>
      </c>
      <c r="T156" s="15" t="s">
        <v>38</v>
      </c>
      <c r="U156" s="15" t="s">
        <v>38</v>
      </c>
      <c r="V156" s="25">
        <f>0.699905*1.2</f>
        <v>0.83988600000000002</v>
      </c>
      <c r="W156" s="15" t="s">
        <v>38</v>
      </c>
    </row>
    <row r="157" spans="1:23" ht="15.75">
      <c r="A157" s="18" t="s">
        <v>112</v>
      </c>
      <c r="B157" s="20" t="s">
        <v>202</v>
      </c>
      <c r="C157" s="14" t="s">
        <v>263</v>
      </c>
      <c r="D157" s="15" t="s">
        <v>38</v>
      </c>
      <c r="E157" s="15" t="s">
        <v>38</v>
      </c>
      <c r="F157" s="15" t="s">
        <v>38</v>
      </c>
      <c r="G157" s="15" t="s">
        <v>38</v>
      </c>
      <c r="H157" s="15"/>
      <c r="I157" s="15" t="s">
        <v>38</v>
      </c>
      <c r="J157" s="15" t="s">
        <v>38</v>
      </c>
      <c r="K157" s="15" t="s">
        <v>38</v>
      </c>
      <c r="L157" s="15" t="s">
        <v>38</v>
      </c>
      <c r="M157" s="15" t="s">
        <v>38</v>
      </c>
      <c r="N157" s="15" t="s">
        <v>38</v>
      </c>
      <c r="O157" s="15" t="s">
        <v>38</v>
      </c>
      <c r="P157" s="15" t="s">
        <v>38</v>
      </c>
      <c r="Q157" s="15" t="s">
        <v>38</v>
      </c>
      <c r="R157" s="15" t="s">
        <v>38</v>
      </c>
      <c r="S157" s="15" t="s">
        <v>38</v>
      </c>
      <c r="T157" s="15" t="s">
        <v>38</v>
      </c>
      <c r="U157" s="15" t="s">
        <v>38</v>
      </c>
      <c r="V157" s="25">
        <f>1.68456*1.2</f>
        <v>2.0214720000000002</v>
      </c>
      <c r="W157" s="15" t="s">
        <v>38</v>
      </c>
    </row>
    <row r="158" spans="1:23" ht="15.75">
      <c r="A158" s="18" t="s">
        <v>112</v>
      </c>
      <c r="B158" s="20" t="s">
        <v>203</v>
      </c>
      <c r="C158" s="14" t="s">
        <v>264</v>
      </c>
      <c r="D158" s="15" t="s">
        <v>38</v>
      </c>
      <c r="E158" s="15" t="s">
        <v>38</v>
      </c>
      <c r="F158" s="15" t="s">
        <v>38</v>
      </c>
      <c r="G158" s="15" t="s">
        <v>38</v>
      </c>
      <c r="H158" s="15">
        <v>0.23</v>
      </c>
      <c r="I158" s="15" t="s">
        <v>38</v>
      </c>
      <c r="J158" s="15" t="s">
        <v>38</v>
      </c>
      <c r="K158" s="15" t="s">
        <v>38</v>
      </c>
      <c r="L158" s="15" t="s">
        <v>38</v>
      </c>
      <c r="M158" s="15" t="s">
        <v>38</v>
      </c>
      <c r="N158" s="15" t="s">
        <v>38</v>
      </c>
      <c r="O158" s="15" t="s">
        <v>38</v>
      </c>
      <c r="P158" s="15" t="s">
        <v>38</v>
      </c>
      <c r="Q158" s="15" t="s">
        <v>38</v>
      </c>
      <c r="R158" s="15" t="s">
        <v>38</v>
      </c>
      <c r="S158" s="15" t="s">
        <v>38</v>
      </c>
      <c r="T158" s="15" t="s">
        <v>38</v>
      </c>
      <c r="U158" s="15" t="s">
        <v>38</v>
      </c>
      <c r="V158" s="25">
        <v>3.5573639999999997</v>
      </c>
      <c r="W158" s="15" t="s">
        <v>38</v>
      </c>
    </row>
    <row r="159" spans="1:23" ht="15.75">
      <c r="A159" s="18" t="s">
        <v>112</v>
      </c>
      <c r="B159" s="20" t="s">
        <v>204</v>
      </c>
      <c r="C159" s="14" t="s">
        <v>265</v>
      </c>
      <c r="D159" s="15" t="s">
        <v>38</v>
      </c>
      <c r="E159" s="15" t="s">
        <v>38</v>
      </c>
      <c r="F159" s="15" t="s">
        <v>38</v>
      </c>
      <c r="G159" s="15" t="s">
        <v>38</v>
      </c>
      <c r="H159" s="15">
        <v>0.3</v>
      </c>
      <c r="I159" s="15" t="s">
        <v>38</v>
      </c>
      <c r="J159" s="15" t="s">
        <v>38</v>
      </c>
      <c r="K159" s="15" t="s">
        <v>38</v>
      </c>
      <c r="L159" s="15" t="s">
        <v>38</v>
      </c>
      <c r="M159" s="15" t="s">
        <v>38</v>
      </c>
      <c r="N159" s="15" t="s">
        <v>38</v>
      </c>
      <c r="O159" s="15" t="s">
        <v>38</v>
      </c>
      <c r="P159" s="15" t="s">
        <v>38</v>
      </c>
      <c r="Q159" s="15" t="s">
        <v>38</v>
      </c>
      <c r="R159" s="15" t="s">
        <v>38</v>
      </c>
      <c r="S159" s="15" t="s">
        <v>38</v>
      </c>
      <c r="T159" s="15" t="s">
        <v>38</v>
      </c>
      <c r="U159" s="15" t="s">
        <v>38</v>
      </c>
      <c r="V159" s="25">
        <v>4.6400399999999999</v>
      </c>
      <c r="W159" s="15" t="s">
        <v>38</v>
      </c>
    </row>
    <row r="160" spans="1:23" ht="15.75">
      <c r="A160" s="18" t="s">
        <v>112</v>
      </c>
      <c r="B160" s="20" t="s">
        <v>205</v>
      </c>
      <c r="C160" s="14" t="s">
        <v>266</v>
      </c>
      <c r="D160" s="15" t="s">
        <v>38</v>
      </c>
      <c r="E160" s="15" t="s">
        <v>38</v>
      </c>
      <c r="F160" s="15" t="s">
        <v>38</v>
      </c>
      <c r="G160" s="15" t="s">
        <v>38</v>
      </c>
      <c r="H160" s="15">
        <v>0.2</v>
      </c>
      <c r="I160" s="15" t="s">
        <v>38</v>
      </c>
      <c r="J160" s="15" t="s">
        <v>38</v>
      </c>
      <c r="K160" s="15" t="s">
        <v>38</v>
      </c>
      <c r="L160" s="15" t="s">
        <v>38</v>
      </c>
      <c r="M160" s="15" t="s">
        <v>38</v>
      </c>
      <c r="N160" s="15" t="s">
        <v>38</v>
      </c>
      <c r="O160" s="15" t="s">
        <v>38</v>
      </c>
      <c r="P160" s="15" t="s">
        <v>38</v>
      </c>
      <c r="Q160" s="15" t="s">
        <v>38</v>
      </c>
      <c r="R160" s="15" t="s">
        <v>38</v>
      </c>
      <c r="S160" s="15" t="s">
        <v>38</v>
      </c>
      <c r="T160" s="15" t="s">
        <v>38</v>
      </c>
      <c r="U160" s="15" t="s">
        <v>38</v>
      </c>
      <c r="V160" s="25">
        <v>3.0933600000000001</v>
      </c>
      <c r="W160" s="15" t="s">
        <v>38</v>
      </c>
    </row>
    <row r="161" spans="1:23" ht="25.5">
      <c r="A161" s="18" t="s">
        <v>115</v>
      </c>
      <c r="B161" s="21" t="s">
        <v>116</v>
      </c>
      <c r="C161" s="14" t="s">
        <v>24</v>
      </c>
      <c r="D161" s="15" t="s">
        <v>38</v>
      </c>
      <c r="E161" s="15" t="s">
        <v>38</v>
      </c>
      <c r="F161" s="15" t="s">
        <v>38</v>
      </c>
      <c r="G161" s="15" t="s">
        <v>38</v>
      </c>
      <c r="H161" s="15" t="s">
        <v>38</v>
      </c>
      <c r="I161" s="15" t="s">
        <v>38</v>
      </c>
      <c r="J161" s="15" t="s">
        <v>38</v>
      </c>
      <c r="K161" s="15" t="s">
        <v>38</v>
      </c>
      <c r="L161" s="15" t="s">
        <v>38</v>
      </c>
      <c r="M161" s="15" t="s">
        <v>38</v>
      </c>
      <c r="N161" s="15" t="s">
        <v>38</v>
      </c>
      <c r="O161" s="15" t="s">
        <v>38</v>
      </c>
      <c r="P161" s="15" t="s">
        <v>38</v>
      </c>
      <c r="Q161" s="15" t="s">
        <v>38</v>
      </c>
      <c r="R161" s="15" t="s">
        <v>38</v>
      </c>
      <c r="S161" s="15" t="s">
        <v>38</v>
      </c>
      <c r="T161" s="15" t="s">
        <v>38</v>
      </c>
      <c r="U161" s="15" t="s">
        <v>38</v>
      </c>
      <c r="V161" s="15" t="s">
        <v>38</v>
      </c>
      <c r="W161" s="15" t="s">
        <v>38</v>
      </c>
    </row>
    <row r="162" spans="1:23" ht="15.75">
      <c r="A162" s="18" t="s">
        <v>117</v>
      </c>
      <c r="B162" s="21" t="s">
        <v>118</v>
      </c>
      <c r="C162" s="14" t="s">
        <v>24</v>
      </c>
      <c r="D162" s="15" t="s">
        <v>38</v>
      </c>
      <c r="E162" s="15" t="s">
        <v>38</v>
      </c>
      <c r="F162" s="15" t="s">
        <v>38</v>
      </c>
      <c r="G162" s="15" t="s">
        <v>38</v>
      </c>
      <c r="H162" s="15" t="s">
        <v>38</v>
      </c>
      <c r="I162" s="15" t="s">
        <v>38</v>
      </c>
      <c r="J162" s="15" t="s">
        <v>38</v>
      </c>
      <c r="K162" s="15" t="s">
        <v>38</v>
      </c>
      <c r="L162" s="15" t="s">
        <v>38</v>
      </c>
      <c r="M162" s="15" t="s">
        <v>38</v>
      </c>
      <c r="N162" s="15" t="s">
        <v>38</v>
      </c>
      <c r="O162" s="15" t="s">
        <v>38</v>
      </c>
      <c r="P162" s="15" t="s">
        <v>38</v>
      </c>
      <c r="Q162" s="15" t="s">
        <v>38</v>
      </c>
      <c r="R162" s="15" t="s">
        <v>38</v>
      </c>
      <c r="S162" s="15" t="s">
        <v>38</v>
      </c>
      <c r="T162" s="15" t="s">
        <v>38</v>
      </c>
      <c r="U162" s="15" t="s">
        <v>38</v>
      </c>
      <c r="V162" s="15" t="s">
        <v>38</v>
      </c>
      <c r="W162" s="15" t="s">
        <v>38</v>
      </c>
    </row>
    <row r="163" spans="1:23" ht="15.75">
      <c r="A163" s="18" t="s">
        <v>117</v>
      </c>
      <c r="B163" s="20" t="s">
        <v>218</v>
      </c>
      <c r="C163" s="14" t="s">
        <v>219</v>
      </c>
      <c r="D163" s="15" t="s">
        <v>38</v>
      </c>
      <c r="E163" s="15" t="s">
        <v>38</v>
      </c>
      <c r="F163" s="15" t="s">
        <v>38</v>
      </c>
      <c r="G163" s="15" t="s">
        <v>38</v>
      </c>
      <c r="H163" s="15" t="s">
        <v>38</v>
      </c>
      <c r="I163" s="15" t="s">
        <v>38</v>
      </c>
      <c r="J163" s="15" t="s">
        <v>38</v>
      </c>
      <c r="K163" s="15" t="s">
        <v>38</v>
      </c>
      <c r="L163" s="15" t="s">
        <v>38</v>
      </c>
      <c r="M163" s="15" t="s">
        <v>38</v>
      </c>
      <c r="N163" s="15" t="s">
        <v>38</v>
      </c>
      <c r="O163" s="15" t="s">
        <v>38</v>
      </c>
      <c r="P163" s="15" t="s">
        <v>38</v>
      </c>
      <c r="Q163" s="15" t="s">
        <v>38</v>
      </c>
      <c r="R163" s="15" t="s">
        <v>38</v>
      </c>
      <c r="S163" s="15" t="s">
        <v>38</v>
      </c>
      <c r="T163" s="15" t="s">
        <v>38</v>
      </c>
      <c r="U163" s="15" t="s">
        <v>38</v>
      </c>
      <c r="V163" s="15" t="s">
        <v>38</v>
      </c>
      <c r="W163" s="15" t="s">
        <v>38</v>
      </c>
    </row>
    <row r="164" spans="1:23" ht="15.75">
      <c r="A164" s="18" t="s">
        <v>117</v>
      </c>
      <c r="B164" s="20" t="s">
        <v>153</v>
      </c>
      <c r="C164" s="14" t="s">
        <v>220</v>
      </c>
      <c r="D164" s="15" t="s">
        <v>38</v>
      </c>
      <c r="E164" s="15" t="s">
        <v>38</v>
      </c>
      <c r="F164" s="15" t="s">
        <v>38</v>
      </c>
      <c r="G164" s="15" t="s">
        <v>38</v>
      </c>
      <c r="H164" s="15" t="s">
        <v>38</v>
      </c>
      <c r="I164" s="15" t="s">
        <v>38</v>
      </c>
      <c r="J164" s="15" t="s">
        <v>38</v>
      </c>
      <c r="K164" s="15" t="s">
        <v>38</v>
      </c>
      <c r="L164" s="15" t="s">
        <v>38</v>
      </c>
      <c r="M164" s="15" t="s">
        <v>38</v>
      </c>
      <c r="N164" s="15" t="s">
        <v>38</v>
      </c>
      <c r="O164" s="15" t="s">
        <v>38</v>
      </c>
      <c r="P164" s="15" t="s">
        <v>38</v>
      </c>
      <c r="Q164" s="15" t="s">
        <v>38</v>
      </c>
      <c r="R164" s="15" t="s">
        <v>38</v>
      </c>
      <c r="S164" s="15" t="s">
        <v>38</v>
      </c>
      <c r="T164" s="15" t="s">
        <v>38</v>
      </c>
      <c r="U164" s="15" t="s">
        <v>38</v>
      </c>
      <c r="V164" s="25">
        <v>35.4</v>
      </c>
      <c r="W164" s="15" t="s">
        <v>38</v>
      </c>
    </row>
    <row r="165" spans="1:23" ht="15.75">
      <c r="A165" s="18" t="s">
        <v>117</v>
      </c>
      <c r="B165" s="20" t="s">
        <v>154</v>
      </c>
      <c r="C165" s="14" t="s">
        <v>221</v>
      </c>
      <c r="D165" s="15" t="s">
        <v>38</v>
      </c>
      <c r="E165" s="15" t="s">
        <v>38</v>
      </c>
      <c r="F165" s="15" t="s">
        <v>38</v>
      </c>
      <c r="G165" s="15" t="s">
        <v>38</v>
      </c>
      <c r="H165" s="15" t="s">
        <v>38</v>
      </c>
      <c r="I165" s="15" t="s">
        <v>38</v>
      </c>
      <c r="J165" s="15" t="s">
        <v>38</v>
      </c>
      <c r="K165" s="15" t="s">
        <v>38</v>
      </c>
      <c r="L165" s="15" t="s">
        <v>38</v>
      </c>
      <c r="M165" s="15" t="s">
        <v>38</v>
      </c>
      <c r="N165" s="15" t="s">
        <v>38</v>
      </c>
      <c r="O165" s="15" t="s">
        <v>38</v>
      </c>
      <c r="P165" s="15" t="s">
        <v>38</v>
      </c>
      <c r="Q165" s="15" t="s">
        <v>38</v>
      </c>
      <c r="R165" s="15" t="s">
        <v>38</v>
      </c>
      <c r="S165" s="15" t="s">
        <v>38</v>
      </c>
      <c r="T165" s="25">
        <f>4.17083*1.2</f>
        <v>5.0049959999999993</v>
      </c>
      <c r="U165" s="15" t="s">
        <v>38</v>
      </c>
      <c r="V165" s="15" t="s">
        <v>38</v>
      </c>
      <c r="W165" s="15" t="s">
        <v>38</v>
      </c>
    </row>
    <row r="166" spans="1:23" ht="15.75">
      <c r="A166" s="18" t="s">
        <v>117</v>
      </c>
      <c r="B166" s="20" t="s">
        <v>155</v>
      </c>
      <c r="C166" s="14" t="s">
        <v>222</v>
      </c>
      <c r="D166" s="15" t="s">
        <v>38</v>
      </c>
      <c r="E166" s="15" t="s">
        <v>38</v>
      </c>
      <c r="F166" s="15" t="s">
        <v>38</v>
      </c>
      <c r="G166" s="15" t="s">
        <v>38</v>
      </c>
      <c r="H166" s="15" t="s">
        <v>38</v>
      </c>
      <c r="I166" s="15" t="s">
        <v>38</v>
      </c>
      <c r="J166" s="15" t="s">
        <v>38</v>
      </c>
      <c r="K166" s="15" t="s">
        <v>38</v>
      </c>
      <c r="L166" s="15" t="s">
        <v>38</v>
      </c>
      <c r="M166" s="15" t="s">
        <v>38</v>
      </c>
      <c r="N166" s="15" t="s">
        <v>38</v>
      </c>
      <c r="O166" s="15" t="s">
        <v>38</v>
      </c>
      <c r="P166" s="15" t="s">
        <v>38</v>
      </c>
      <c r="Q166" s="15" t="s">
        <v>38</v>
      </c>
      <c r="R166" s="15" t="s">
        <v>38</v>
      </c>
      <c r="S166" s="15" t="s">
        <v>38</v>
      </c>
      <c r="T166" s="15" t="s">
        <v>38</v>
      </c>
      <c r="U166" s="15" t="s">
        <v>38</v>
      </c>
      <c r="V166" s="25">
        <v>3.2016</v>
      </c>
      <c r="W166" s="15" t="s">
        <v>38</v>
      </c>
    </row>
    <row r="167" spans="1:23" ht="15.75">
      <c r="A167" s="18" t="s">
        <v>117</v>
      </c>
      <c r="B167" s="20" t="s">
        <v>156</v>
      </c>
      <c r="C167" s="14" t="s">
        <v>223</v>
      </c>
      <c r="D167" s="15" t="s">
        <v>38</v>
      </c>
      <c r="E167" s="15" t="s">
        <v>38</v>
      </c>
      <c r="F167" s="15" t="s">
        <v>38</v>
      </c>
      <c r="G167" s="15" t="s">
        <v>38</v>
      </c>
      <c r="H167" s="15" t="s">
        <v>38</v>
      </c>
      <c r="I167" s="15" t="s">
        <v>38</v>
      </c>
      <c r="J167" s="15" t="s">
        <v>38</v>
      </c>
      <c r="K167" s="15" t="s">
        <v>38</v>
      </c>
      <c r="L167" s="15" t="s">
        <v>38</v>
      </c>
      <c r="M167" s="15" t="s">
        <v>38</v>
      </c>
      <c r="N167" s="15" t="s">
        <v>38</v>
      </c>
      <c r="O167" s="15" t="s">
        <v>38</v>
      </c>
      <c r="P167" s="15" t="s">
        <v>38</v>
      </c>
      <c r="Q167" s="15" t="s">
        <v>38</v>
      </c>
      <c r="R167" s="15" t="s">
        <v>38</v>
      </c>
      <c r="S167" s="15" t="s">
        <v>38</v>
      </c>
      <c r="T167" s="15" t="s">
        <v>38</v>
      </c>
      <c r="U167" s="15" t="s">
        <v>38</v>
      </c>
      <c r="V167" s="25">
        <f>19.24641*1.2</f>
        <v>23.095692</v>
      </c>
      <c r="W167" s="15" t="s">
        <v>38</v>
      </c>
    </row>
    <row r="168" spans="1:23" ht="15.75">
      <c r="A168" s="18" t="s">
        <v>117</v>
      </c>
      <c r="B168" s="20" t="s">
        <v>303</v>
      </c>
      <c r="C168" s="14" t="s">
        <v>224</v>
      </c>
      <c r="D168" s="15" t="s">
        <v>38</v>
      </c>
      <c r="E168" s="15" t="s">
        <v>38</v>
      </c>
      <c r="F168" s="15" t="s">
        <v>38</v>
      </c>
      <c r="G168" s="15" t="s">
        <v>38</v>
      </c>
      <c r="H168" s="15" t="s">
        <v>38</v>
      </c>
      <c r="I168" s="15" t="s">
        <v>38</v>
      </c>
      <c r="J168" s="15" t="s">
        <v>38</v>
      </c>
      <c r="K168" s="15" t="s">
        <v>38</v>
      </c>
      <c r="L168" s="15" t="s">
        <v>38</v>
      </c>
      <c r="M168" s="15" t="s">
        <v>38</v>
      </c>
      <c r="N168" s="15" t="s">
        <v>38</v>
      </c>
      <c r="O168" s="15" t="s">
        <v>38</v>
      </c>
      <c r="P168" s="15" t="s">
        <v>38</v>
      </c>
      <c r="Q168" s="15" t="s">
        <v>38</v>
      </c>
      <c r="R168" s="15" t="s">
        <v>38</v>
      </c>
      <c r="S168" s="15" t="s">
        <v>38</v>
      </c>
      <c r="T168" s="15" t="s">
        <v>38</v>
      </c>
      <c r="U168" s="15" t="s">
        <v>38</v>
      </c>
      <c r="V168" s="25">
        <f>9.06229*1.2</f>
        <v>10.874748</v>
      </c>
      <c r="W168" s="15" t="s">
        <v>38</v>
      </c>
    </row>
    <row r="169" spans="1:23" ht="15.75">
      <c r="A169" s="18" t="s">
        <v>117</v>
      </c>
      <c r="B169" s="20" t="s">
        <v>114</v>
      </c>
      <c r="C169" s="14" t="s">
        <v>225</v>
      </c>
      <c r="D169" s="15" t="s">
        <v>38</v>
      </c>
      <c r="E169" s="15" t="s">
        <v>38</v>
      </c>
      <c r="F169" s="15" t="s">
        <v>38</v>
      </c>
      <c r="G169" s="15" t="s">
        <v>38</v>
      </c>
      <c r="H169" s="15" t="s">
        <v>38</v>
      </c>
      <c r="I169" s="15" t="s">
        <v>38</v>
      </c>
      <c r="J169" s="15" t="s">
        <v>38</v>
      </c>
      <c r="K169" s="15" t="s">
        <v>38</v>
      </c>
      <c r="L169" s="15" t="s">
        <v>38</v>
      </c>
      <c r="M169" s="15" t="s">
        <v>38</v>
      </c>
      <c r="N169" s="15" t="s">
        <v>38</v>
      </c>
      <c r="O169" s="15" t="s">
        <v>38</v>
      </c>
      <c r="P169" s="15" t="s">
        <v>38</v>
      </c>
      <c r="Q169" s="15" t="s">
        <v>38</v>
      </c>
      <c r="R169" s="15" t="s">
        <v>38</v>
      </c>
      <c r="S169" s="15" t="s">
        <v>38</v>
      </c>
      <c r="T169" s="15" t="s">
        <v>38</v>
      </c>
      <c r="U169" s="15" t="s">
        <v>38</v>
      </c>
      <c r="V169" s="25">
        <f>0.09513*1.2</f>
        <v>0.11415600000000001</v>
      </c>
      <c r="W169" s="15" t="s">
        <v>38</v>
      </c>
    </row>
  </sheetData>
  <protectedRanges>
    <protectedRange password="CE28" sqref="B82:B83" name="Диапазон1"/>
    <protectedRange password="CE28" sqref="B84:B87" name="Диапазон1_1"/>
    <protectedRange password="CE28" sqref="B126" name="Диапазон1_2"/>
    <protectedRange password="CE28" sqref="B168" name="Диапазон1_2_1"/>
    <protectedRange password="CE28" sqref="B127" name="Диапазон1_2_2"/>
  </protectedRanges>
  <mergeCells count="30">
    <mergeCell ref="T6:W6"/>
    <mergeCell ref="T8:W8"/>
    <mergeCell ref="G6:M6"/>
    <mergeCell ref="G7:M7"/>
    <mergeCell ref="M4:N4"/>
    <mergeCell ref="O4:P4"/>
    <mergeCell ref="A9:W9"/>
    <mergeCell ref="H19:I19"/>
    <mergeCell ref="D17:W17"/>
    <mergeCell ref="A12:W12"/>
    <mergeCell ref="A14:W14"/>
    <mergeCell ref="C17:C20"/>
    <mergeCell ref="A15:W15"/>
    <mergeCell ref="B17:B20"/>
    <mergeCell ref="J19:K19"/>
    <mergeCell ref="F19:G19"/>
    <mergeCell ref="A16:W16"/>
    <mergeCell ref="A17:A20"/>
    <mergeCell ref="V19:W19"/>
    <mergeCell ref="N19:O19"/>
    <mergeCell ref="T18:W18"/>
    <mergeCell ref="R19:S19"/>
    <mergeCell ref="A10:W10"/>
    <mergeCell ref="T19:U19"/>
    <mergeCell ref="P19:Q19"/>
    <mergeCell ref="L19:M19"/>
    <mergeCell ref="D19:E19"/>
    <mergeCell ref="R18:S18"/>
    <mergeCell ref="D18:K18"/>
    <mergeCell ref="L18:Q18"/>
  </mergeCells>
  <phoneticPr fontId="37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160 B77:B78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50" fitToHeight="3" orientation="landscape" r:id="rId1"/>
  <rowBreaks count="2" manualBreakCount="2">
    <brk id="60" max="22" man="1"/>
    <brk id="118" max="22" man="1"/>
  </row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lwdPRga2z0oAqwk661euIY7YgWFC3ZHwWRYo6ZHvzZ4=</DigestValue>
    </Reference>
    <Reference URI="#idOfficeObject" Type="http://www.w3.org/2000/09/xmldsig#Object">
      <DigestMethod Algorithm="http://www.w3.org/2001/04/xmldsig-more#gostr3411"/>
      <DigestValue>e9yR58sOyLUljbRAjlFGzXuwURwYq+2ykU8SiARSP90=</DigestValue>
    </Reference>
  </SignedInfo>
  <SignatureValue>
    lH7Gjl2YMOf5/Yh1tWESnObUMu4/vdwNqVFBOR8KyZ66j6Aw7eLVong9OLeqNBWnhfYTK2NU
    5JYltQnQ/4BtIA==
  </SignatureValue>
  <KeyInfo>
    <X509Data>
      <X509Certificate>
          MIIK3DCCCougAwIBAgIRAK9j4HrEDMmA6BGpm1NGFlIwCAYGKoUDAgIDMIIBcTEeMBwGCSqG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vdGC0YAxKTAnBgNVBAoMINCQ0J4gItCf0KQgItCh0JrQkSDQmtC+0L3RgtGD0YAiMSkwJwYD
          VQQDDCDQkNCeICLQn9CkICLQodCa0JEg0JrQvtC90YLRg9GAIjAeFw0xODA4MDkwNzQ0MDBa
          Fw0xOTEwMDkwNzUzMDBaMIICUDE3MDUGA1UEAx4uBBAEHgAgACIEHQQeBBIEEwQeBCAEHgQU
          BB4EEQQbBC0EGwQVBBoEIgQgBB4AIjEXMBUGA1UEBB4OBBwEQwRABDAEMgQ4BD0xLzAtBgNV
          BCoeJgQQBDsENQQ6BEEENQQ5ACAEEAQ9BDAEQgQ+BDsETAQ1BDIEOARHMQswCQYDVQQGEwJS
          VTE3MDUGA1UECB4uADUAMwAgBB0EPgQyBDMEPgRABD4ENARBBDoEMARPACAEPgQxBDsEMARB
          BEIETDEpMCcGA1UEBx4gBBIENQQ7BDgEOgQ4BDkAIAQdBD4EMgQzBD4EQAQ+BDQxPTA7BgNV
          BAkeNAQjBBsEGAQmBBAAIAQaBB4EHgQfBBUEIAQQBCIEGAQSBB0EEAQvACwAIAQUBB4EHAAg
          ADgxNzA1BgNVBAoeLgQQBB4AIAAiBB0EHgQSBBMEHgQgBB4EFAQeBBEEGwQtBBsEFQQaBCIE
          IAQeACIxMTAvBgNVBAweKAQTBDUEPQQ1BEAEMAQ7BEwEPQRLBDkAIAQ0BDgEQAQ1BDoEQgQ+
          BEAxGDAWBgUqhQNkARINMTAyNTMwMDc4MDI2MjEWMBQGBSqFA2QDEgswMjczMDkxMTYyOTEa
          MBgGCCqFAwOBAwEBEgwwMDUzMjEwMzc3MTcxITAfBgkqhkiG9w0BCQEWEm1haWxAbm9rZXMu
          bmF0bS5ydTE+MDwGCSqGSIb3DQEJAhMvSU5OPTUzMjEwMzc3MTcvS1BQPTUzMjEwMTAwMS9P
          R1JOPTEwMjUzMDA3ODAyNjIwYzAcBgYqhQMCAhMwEgYHKoUDAgIkAAYHKoUDAgIeAQNDAARA
          j0RzERwjXoRgEUCD7pztFBWE0qdhVXShXXBQ5Nh2E9NZTkYAStBE1EKfQMRQs7ktsB6Nt3hb
          bTaacvjnASnlbKOCBhcwggYTMA4GA1UdDwEB/wQEAwIE8DAdBgNVHREEFjAUgRJtYWlsQG5v
          a2VzLm5hdG0ucnUwEwYDVR0gBAwwCjAIBgYqhQNkcQEwgb0GA1UdJQSBtTCBsgYIKwYBBQUH
          AwIGByqFAwICIgYGCCsGAQUFBwMEBggqhQMGAwECAQYIKoUDBgMBAwEGCCqFAwYDAQQBBggq
          hQMGAwEEAgYIKoUDBgMBBAMGByqFAwYgAQEGCCqFAwYgAQEBBggqhQMGIAEBAgYIKoUDBiAB
          AQMGBiqFAwOBcQYFKoUDBgMGByqFAwYDAQEGBSqFAwYgBggqhQMDBQoCDAYHKoUDAwcIAQYI
          KoUDAwcAAQ4wggGGBgNVHSMEggF9MIIBeYAUgHDPPi7kebNEiHdJDlVHFvDDrdahggFSpIIB
          TjCCAUoxHjAcBgkqhkiG9w0BCQEWD2RpdEBtaW5zdnlhei5ydTELMAkGA1UEBhMCUlUxHDAa
          BgNVBAgMEzc3INCzLiDQnNC+0YHQutCy0LAxFTATBgNVBAcMDNCc0L7RgdC60LLQsDE/MD0G
          A1UECQw2MTI1Mzc1INCzLiDQnNC+0YHQutCy0LAsINGD0LsuINCi0LLQtdGA0YHQutCw0Y8s
          INC0LiA3MSwwKgYDVQQKDCPQnNC40L3QutC+0LzRgdCy0Y/Qt9GMINCg0L7RgdGB0LjQuDEY
          MBYGBSqFA2QBEg0xMDQ3NzAyMDI2NzAxMRowGAYIKoUDA4EDAQESDDAwNzcxMDQ3NDM3NTFB
          MD8GA1UEAww40JPQvtC70L7QstC90L7QuSDRg9C00L7RgdGC0L7QstC10YDRj9GO0YnQuNC5
          INGG0LXQvdGC0YCCCwDtc8yuAAAAAAF6MB0GA1UdDgQWBBTN9GE0nU+OlWgPiCHIsZx5kucw
          VzArBgNVHRAEJDAigA8yMDE4MDgwOTA3NDQwMFqBDzIwMTkxMDA5MDc0NDAwWjCCATMGBSqF
          A2RwBIIBKDCCASQMKyLQmtGA0LjQv9GC0L7Qn9GA0L4gQ1NQIiAo0LLQtdGA0YHQuNGPIDQu
          MCkMUyLQo9C00L7RgdGC0L7QstC10YDRj9GO0YnQuNC5INGG0LXQvdGC0YAgItCa0YDQuNC/
          0YLQvtCf0YDQviDQo9CmIiDQstC10YDRgdC40LggMi4wDE/QodC10YDRgtC40YTQuNC60LDR
          giDRgdC+0L7RgtCy0LXRgtGB0YLQstC40Y8g4oSWINCh0KQvMTI0LTI4NjQg0L7RgiAyMC4w
          My4yMDE2DE/QodC10YDRgtC40YTQuNC60LDRgiDRgdC+0L7RgtCy0LXRgtGB0YLQstC40Y8g
          4oSWINCh0KQvMTI4LTI5ODMg0L7RgiAxOC4xMS4yMDE2MCMGBSqFA2RvBBoMGCLQmtGA0LjQ
          v9GC0L7Qn9GA0L4gQ1NQIjB0BgNVHR8EbTBrMDOgMaAvhi1odHRwOi8vY2RwLnNrYmtvbnR1
          ci5ydS9jZHAva29udHVyLXEtMjAxNy5jcmwwNKAyoDCGLmh0dHA6Ly9jZHAyLnNrYmtvbnR1
          ci5ydS9jZHAva29udHVyLXEtMjAxNy5jcmwwgc4GCCsGAQUFBwEBBIHBMIG+MDMGCCsGAQUF
          BzABhidodHRwOi8vcGtpLnNrYmtvbnR1ci5ydS9vY3NwcTIvb2NzcC5zcmYwQgYIKwYBBQUH
          MAKGNmh0dHA6Ly9jZHAuc2tia29udHVyLnJ1L2NlcnRpZmljYXRlcy9rb250dXItcS0yMDE3
          LmNydDBDBggrBgEFBQcwAoY3aHR0cDovL2NkcDIuc2tia29udHVyLnJ1L2NlcnRpZmljYXRl
          cy9rb250dXItcS0yMDE3LmNydDCBkwYHKoUDAgIxAgSBhzCBhDB0FkJodHRwOi8vY2Euc2ti
          a29udHVyLnJ1L2Fib3V0L2RvY3VtZW50cy9jcnlwdG9wcm8tbGljZW5zZS1xdWFsaWZpZWQM
          KtCh0JrQkSDQmtC+0L3RgtGD0YAg0Lgg0KHQtdGA0YLRg9C8LdCf0YDQvgMCBeAEDNuzF16L
          ytv8Kk79lzAIBgYqhQMCAgMDQQAPojejaUwTyCLVjQhODkyBK5bxh7KfmThf/1jyxf0zaMC/
          T3iq3PGzM6Ni0YH1OurudGVL5wHxXAwsevZ0IbAq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4hyJZu+A4XUZ4ixpV1bFRf3tqiY=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2BtoS0iX/PQuGWjP2QM6O8RbKBQ=</DigestValue>
      </Reference>
      <Reference URI="/xl/sharedStrings.xml?ContentType=application/vnd.openxmlformats-officedocument.spreadsheetml.sharedStrings+xml">
        <DigestMethod Algorithm="http://www.w3.org/2000/09/xmldsig#sha1"/>
        <DigestValue>X17zFb1qhLfJjHFCafHQwCymKyY=</DigestValue>
      </Reference>
      <Reference URI="/xl/styles.xml?ContentType=application/vnd.openxmlformats-officedocument.spreadsheetml.styles+xml">
        <DigestMethod Algorithm="http://www.w3.org/2000/09/xmldsig#sha1"/>
        <DigestValue>MWRz2zlqJWz//UJsZAZ3Lz7MKPI=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OsRgqLKJIZCV9ZibXCg2wsPRX/Q=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2smu5rqWeVsciyee8lefk39oVQ4=</DigestValue>
      </Reference>
    </Manifest>
    <SignatureProperties>
      <SignatureProperty Id="idSignatureTime" Target="#idPackageSignature">
        <mdssi:SignatureTime>
          <mdssi:Format>YYYY-MM-DDThh:mm:ssTZD</mdssi:Format>
          <mdssi:Value>2019-04-05T06:34:17Z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Новикова София Сергеевна</cp:lastModifiedBy>
  <cp:lastPrinted>2019-02-26T07:47:52Z</cp:lastPrinted>
  <dcterms:created xsi:type="dcterms:W3CDTF">2009-07-27T10:10:26Z</dcterms:created>
  <dcterms:modified xsi:type="dcterms:W3CDTF">2019-03-15T05:58:48Z</dcterms:modified>
</cp:coreProperties>
</file>