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3795" yWindow="2400" windowWidth="19320" windowHeight="10260" tabRatio="631"/>
  </bookViews>
  <sheets>
    <sheet name="1" sheetId="151" r:id="rId1"/>
  </sheets>
  <definedNames>
    <definedName name="_xlnm.Print_Titles" localSheetId="0">'1'!$23:$23</definedName>
    <definedName name="_xlnm.Print_Area" localSheetId="0">'1'!$A$1:$W$152</definedName>
  </definedNames>
  <calcPr calcId="125725"/>
</workbook>
</file>

<file path=xl/calcChain.xml><?xml version="1.0" encoding="utf-8"?>
<calcChain xmlns="http://schemas.openxmlformats.org/spreadsheetml/2006/main">
  <c r="AA25" i="151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83"/>
  <c r="AA84"/>
  <c r="AA85"/>
  <c r="AA86"/>
  <c r="AA87"/>
  <c r="AA88"/>
  <c r="AA89"/>
  <c r="AA90"/>
  <c r="AA91"/>
  <c r="AA92"/>
  <c r="AA93"/>
  <c r="AA94"/>
  <c r="AA95"/>
  <c r="AA96"/>
  <c r="AA97"/>
  <c r="AA98"/>
  <c r="AA99"/>
  <c r="AA100"/>
  <c r="AA101"/>
  <c r="AA102"/>
  <c r="AA103"/>
  <c r="AA104"/>
  <c r="AA105"/>
  <c r="AA106"/>
  <c r="AA107"/>
  <c r="AA108"/>
  <c r="AA109"/>
  <c r="AA110"/>
  <c r="AA111"/>
  <c r="AA112"/>
  <c r="AA113"/>
  <c r="AA114"/>
  <c r="AA115"/>
  <c r="AA116"/>
  <c r="AA117"/>
  <c r="AA118"/>
  <c r="AA119"/>
  <c r="AA120"/>
  <c r="AA121"/>
  <c r="AA122"/>
  <c r="AA123"/>
  <c r="AA124"/>
  <c r="AA125"/>
  <c r="AA126"/>
  <c r="AA127"/>
  <c r="AA128"/>
  <c r="AA129"/>
  <c r="AA130"/>
  <c r="AA131"/>
  <c r="AA132"/>
  <c r="AA133"/>
  <c r="AA134"/>
  <c r="AA135"/>
  <c r="AA136"/>
  <c r="AA137"/>
  <c r="AA138"/>
  <c r="AA139"/>
  <c r="AA140"/>
  <c r="AA141"/>
  <c r="AA142"/>
  <c r="AA143"/>
  <c r="AA144"/>
  <c r="AA145"/>
  <c r="AA146"/>
  <c r="AA147"/>
  <c r="AA148"/>
  <c r="AA149"/>
  <c r="AA150"/>
  <c r="AA151"/>
  <c r="AA152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AA24"/>
  <c r="Z24"/>
  <c r="X68"/>
  <c r="Y68" s="1"/>
  <c r="Y32"/>
  <c r="X25"/>
  <c r="Y25"/>
  <c r="Y26"/>
  <c r="Y28"/>
  <c r="Y124"/>
  <c r="X27"/>
  <c r="Y27" s="1"/>
  <c r="X29"/>
  <c r="Y29" s="1"/>
  <c r="X31"/>
  <c r="Y31" s="1"/>
  <c r="X33"/>
  <c r="Y33" s="1"/>
  <c r="X55"/>
  <c r="Y55" s="1"/>
  <c r="X56"/>
  <c r="Y56" s="1"/>
  <c r="X57"/>
  <c r="Y57" s="1"/>
  <c r="X58"/>
  <c r="Y58" s="1"/>
  <c r="X59"/>
  <c r="Y59" s="1"/>
  <c r="X60"/>
  <c r="Y60" s="1"/>
  <c r="X61"/>
  <c r="Y61" s="1"/>
  <c r="X62"/>
  <c r="Y62" s="1"/>
  <c r="X63"/>
  <c r="Y63" s="1"/>
  <c r="X64"/>
  <c r="Y64" s="1"/>
  <c r="X65"/>
  <c r="Y65" s="1"/>
  <c r="X66"/>
  <c r="Y66" s="1"/>
  <c r="X67"/>
  <c r="Y67" s="1"/>
  <c r="X69"/>
  <c r="Y69" s="1"/>
  <c r="X76"/>
  <c r="Y76" s="1"/>
  <c r="Y77"/>
  <c r="Y78"/>
  <c r="X79"/>
  <c r="Y79" s="1"/>
  <c r="X80"/>
  <c r="Y80" s="1"/>
  <c r="X81"/>
  <c r="Y81" s="1"/>
  <c r="X82"/>
  <c r="Y82" s="1"/>
  <c r="X83"/>
  <c r="Y83" s="1"/>
  <c r="X84"/>
  <c r="Y84" s="1"/>
  <c r="X85"/>
  <c r="Y85" s="1"/>
  <c r="X86"/>
  <c r="Y86" s="1"/>
  <c r="X87"/>
  <c r="Y87" s="1"/>
  <c r="X88"/>
  <c r="Y88" s="1"/>
  <c r="X89"/>
  <c r="Y89" s="1"/>
  <c r="X90"/>
  <c r="Y90" s="1"/>
  <c r="X91"/>
  <c r="Y91" s="1"/>
  <c r="X95"/>
  <c r="Y95" s="1"/>
  <c r="X96"/>
  <c r="Y96" s="1"/>
  <c r="X97"/>
  <c r="Y97" s="1"/>
  <c r="X98"/>
  <c r="Y98" s="1"/>
  <c r="X99"/>
  <c r="Y99" s="1"/>
  <c r="X100"/>
  <c r="Y100" s="1"/>
  <c r="X101"/>
  <c r="Y101" s="1"/>
  <c r="X102"/>
  <c r="Y102" s="1"/>
  <c r="X103"/>
  <c r="Y103" s="1"/>
  <c r="X104"/>
  <c r="Y104" s="1"/>
  <c r="X107"/>
  <c r="Y107" s="1"/>
  <c r="X108"/>
  <c r="Y108" s="1"/>
  <c r="X109"/>
  <c r="Y109" s="1"/>
  <c r="X110"/>
  <c r="Y110" s="1"/>
  <c r="X111"/>
  <c r="Y111" s="1"/>
  <c r="X112"/>
  <c r="Y112" s="1"/>
  <c r="X113"/>
  <c r="Y113" s="1"/>
  <c r="X114"/>
  <c r="Y114" s="1"/>
  <c r="X115"/>
  <c r="Y115" s="1"/>
  <c r="X116"/>
  <c r="Y116" s="1"/>
  <c r="X117"/>
  <c r="Y117" s="1"/>
  <c r="X118"/>
  <c r="Y118" s="1"/>
  <c r="X119"/>
  <c r="Y119" s="1"/>
  <c r="X120"/>
  <c r="Y120" s="1"/>
  <c r="X121"/>
  <c r="Y121" s="1"/>
  <c r="X122"/>
  <c r="Y122" s="1"/>
  <c r="X123"/>
  <c r="Y123" s="1"/>
  <c r="X134"/>
  <c r="Y134" s="1"/>
  <c r="X135"/>
  <c r="Y135" s="1"/>
  <c r="X136"/>
  <c r="Y136" s="1"/>
  <c r="X137"/>
  <c r="Y137" s="1"/>
  <c r="X138"/>
  <c r="Y138" s="1"/>
  <c r="X139"/>
  <c r="Y139" s="1"/>
  <c r="X140"/>
  <c r="Y140" s="1"/>
  <c r="X141"/>
  <c r="Y141" s="1"/>
  <c r="X142"/>
  <c r="Y142" s="1"/>
  <c r="X143"/>
  <c r="Y143" s="1"/>
  <c r="X144"/>
  <c r="Y144" s="1"/>
  <c r="X145"/>
  <c r="Y145" s="1"/>
  <c r="X147"/>
  <c r="Y147" s="1"/>
  <c r="V150"/>
  <c r="X150" s="1"/>
  <c r="Y150" s="1"/>
  <c r="V152"/>
  <c r="X152" s="1"/>
  <c r="Y152" s="1"/>
  <c r="V151"/>
  <c r="X151" s="1"/>
  <c r="Y151" s="1"/>
  <c r="V148"/>
  <c r="X148" s="1"/>
  <c r="Y148" s="1"/>
  <c r="V133"/>
  <c r="X133" s="1"/>
  <c r="Y133" s="1"/>
  <c r="V132"/>
  <c r="X132" s="1"/>
  <c r="Y132" s="1"/>
  <c r="V131"/>
  <c r="X131" s="1"/>
  <c r="Y131" s="1"/>
  <c r="V130"/>
  <c r="X130" s="1"/>
  <c r="Y130" s="1"/>
  <c r="V129"/>
  <c r="X129" s="1"/>
  <c r="Y129" s="1"/>
  <c r="V128"/>
  <c r="X128" s="1"/>
  <c r="Y128" s="1"/>
  <c r="V127"/>
  <c r="X127" s="1"/>
  <c r="Y127" s="1"/>
  <c r="V126"/>
  <c r="X126" s="1"/>
  <c r="Y126" s="1"/>
  <c r="V125"/>
  <c r="X125" s="1"/>
  <c r="Y125" s="1"/>
  <c r="V94"/>
  <c r="X94" s="1"/>
  <c r="Y94" s="1"/>
  <c r="V93"/>
  <c r="X93" s="1"/>
  <c r="Y93" s="1"/>
  <c r="V92"/>
  <c r="X92" s="1"/>
  <c r="Y92" s="1"/>
  <c r="V75"/>
  <c r="X75" s="1"/>
  <c r="Y75" s="1"/>
  <c r="V74"/>
  <c r="X74" s="1"/>
  <c r="Y74" s="1"/>
  <c r="V73"/>
  <c r="X73" s="1"/>
  <c r="Y73" s="1"/>
  <c r="V72"/>
  <c r="X72" s="1"/>
  <c r="Y72" s="1"/>
  <c r="V71"/>
  <c r="X71" s="1"/>
  <c r="Y71" s="1"/>
  <c r="T149"/>
  <c r="X149" s="1"/>
  <c r="Y149" s="1"/>
  <c r="R53"/>
  <c r="R52" s="1"/>
  <c r="X52" s="1"/>
  <c r="Y52" s="1"/>
  <c r="R51"/>
  <c r="X51" s="1"/>
  <c r="Y51" s="1"/>
  <c r="R50"/>
  <c r="X50" s="1"/>
  <c r="Y50" s="1"/>
  <c r="R49"/>
  <c r="X49" s="1"/>
  <c r="Y49" s="1"/>
  <c r="R48"/>
  <c r="X48" s="1"/>
  <c r="Y48" s="1"/>
  <c r="R47"/>
  <c r="X47" s="1"/>
  <c r="Y47" s="1"/>
  <c r="R45"/>
  <c r="X45" s="1"/>
  <c r="Y45" s="1"/>
  <c r="R44"/>
  <c r="X44" s="1"/>
  <c r="Y44" s="1"/>
  <c r="R43"/>
  <c r="X43" s="1"/>
  <c r="Y43" s="1"/>
  <c r="R42"/>
  <c r="R40"/>
  <c r="X40" s="1"/>
  <c r="Y40" s="1"/>
  <c r="R39"/>
  <c r="X39" s="1"/>
  <c r="Y39" s="1"/>
  <c r="R38"/>
  <c r="X38" s="1"/>
  <c r="Y38" s="1"/>
  <c r="R37"/>
  <c r="X37" s="1"/>
  <c r="Y37" s="1"/>
  <c r="R41" l="1"/>
  <c r="X41" s="1"/>
  <c r="Y41" s="1"/>
  <c r="X70"/>
  <c r="Y70" s="1"/>
  <c r="X146"/>
  <c r="Y146" s="1"/>
  <c r="R46"/>
  <c r="X46" s="1"/>
  <c r="Y46" s="1"/>
  <c r="R36"/>
  <c r="V30"/>
  <c r="X42"/>
  <c r="Y42" s="1"/>
  <c r="X53"/>
  <c r="Y53" s="1"/>
  <c r="X30" l="1"/>
  <c r="Y30" s="1"/>
  <c r="V24"/>
  <c r="X24" s="1"/>
  <c r="Y24" s="1"/>
  <c r="R35"/>
  <c r="X36"/>
  <c r="Y36" s="1"/>
  <c r="R34" l="1"/>
  <c r="X34" s="1"/>
  <c r="Y34" s="1"/>
  <c r="X35"/>
  <c r="Y35" s="1"/>
</calcChain>
</file>

<file path=xl/sharedStrings.xml><?xml version="1.0" encoding="utf-8"?>
<sst xmlns="http://schemas.openxmlformats.org/spreadsheetml/2006/main" count="2854" uniqueCount="288">
  <si>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</si>
  <si>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</si>
  <si>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</si>
  <si>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</si>
  <si>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</si>
  <si>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</si>
  <si>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</si>
  <si>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</si>
  <si>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</si>
  <si>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</si>
  <si>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</si>
  <si>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</si>
  <si>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</si>
  <si>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</si>
  <si>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</si>
  <si>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4.4</t>
  </si>
  <si>
    <t>7.3</t>
  </si>
  <si>
    <t>7.4</t>
  </si>
  <si>
    <t>План
 (Утвержденный план)</t>
  </si>
  <si>
    <t>Факт 
(Предложение по корректировке утвержденного плана)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</si>
  <si>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</si>
  <si>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</si>
  <si>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Форма 1. Перечени инвестиционных проектов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</si>
  <si>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</si>
  <si>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</si>
  <si>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</si>
  <si>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</si>
  <si>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</si>
  <si>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</si>
  <si>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</si>
  <si>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</si>
  <si>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</si>
  <si>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</si>
  <si>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</si>
  <si>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</si>
  <si>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</si>
  <si>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</si>
  <si>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</si>
  <si>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</si>
  <si>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</si>
  <si>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</si>
  <si>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</si>
  <si>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</si>
  <si>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</si>
  <si>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</si>
  <si>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</si>
  <si>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</si>
  <si>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>1.1.1.2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</si>
  <si>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</si>
  <si>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</si>
  <si>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</si>
  <si>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</si>
  <si>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</si>
  <si>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</si>
  <si>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</si>
  <si>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</si>
  <si>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</si>
  <si>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</si>
  <si>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</si>
  <si>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</si>
  <si>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</si>
  <si>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</si>
  <si>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</si>
  <si>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</si>
  <si>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</si>
  <si>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</si>
  <si>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</si>
  <si>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</si>
  <si>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</si>
  <si>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</si>
  <si>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</si>
  <si>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</si>
  <si>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</si>
  <si>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</si>
  <si>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</si>
  <si>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</si>
  <si>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</si>
  <si>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</si>
  <si>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</si>
  <si>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</si>
  <si>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</si>
  <si>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</si>
  <si>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</si>
  <si>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</si>
  <si>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</si>
  <si>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</si>
  <si>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</si>
  <si>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</si>
  <si>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</si>
  <si>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</si>
  <si>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</si>
  <si>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</si>
  <si>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</si>
  <si>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</si>
  <si>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</si>
  <si>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</si>
  <si>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</si>
  <si>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</si>
  <si>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</si>
  <si>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</si>
  <si>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</si>
  <si>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</si>
  <si>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</si>
  <si>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</si>
  <si>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</si>
  <si>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</si>
  <si>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</si>
  <si>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</si>
  <si>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</si>
  <si>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</si>
  <si>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</si>
  <si>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</si>
  <si>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</si>
  <si>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</si>
  <si>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Присоединение к МРСК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</si>
  <si>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</si>
  <si>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</si>
  <si>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</si>
  <si>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</si>
  <si>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</si>
  <si>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</si>
  <si>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</t>
  </si>
  <si>
    <t xml:space="preserve">показатель замены силовых (авто-) трансформаторов </t>
  </si>
  <si>
    <t xml:space="preserve">показатель замены линий электропередачи </t>
  </si>
  <si>
    <t xml:space="preserve">показатель замены выключателей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</si>
  <si>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</si>
  <si>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Технологическое присоединение энергопринимающих устройств потребителей максимальной мощностью до  150 кВт, всего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</si>
  <si>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</si>
  <si>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</si>
  <si>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</si>
  <si>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</si>
  <si>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</si>
  <si>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Автотранспорта</t>
  </si>
  <si>
    <t>ВТ и ПО</t>
  </si>
  <si>
    <t>Прочих ОС</t>
  </si>
  <si>
    <t>ПИР для строительства будущих лет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</si>
  <si>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</si>
  <si>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</si>
  <si>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</si>
  <si>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</si>
  <si>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</si>
  <si>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</si>
  <si>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</si>
  <si>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</si>
  <si>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</si>
  <si>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</si>
  <si>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 xml:space="preserve">Технологическое присоединение к электрическим сетям иных сетевых организаций, всего, в том числе: </t>
  </si>
  <si>
    <t>Строительство для технологического присоединения заявителей по стандартизированной ставке</t>
  </si>
  <si>
    <t>Приобретение ОС, в том числе:</t>
  </si>
  <si>
    <t xml:space="preserve">показатель увеличения протяженности линий электропередачи, в рамках осуществления технологического присоединения к электрическим сетям </t>
  </si>
  <si>
    <t>4.5</t>
  </si>
  <si>
    <t>4.6</t>
  </si>
  <si>
    <t>4.7</t>
  </si>
  <si>
    <t>4.8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</si>
  <si>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</si>
  <si>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развитие информационной инфраструктуры 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</si>
  <si>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</si>
  <si>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5.6</t>
  </si>
  <si>
    <t>5.7</t>
  </si>
  <si>
    <t>Год раскрытия информации: 2019 год</t>
  </si>
  <si>
    <t>Инвестиционная программа АО "Новгородоблэлектро"</t>
  </si>
  <si>
    <t>Реконструкция ТП-5 (замена ГКТП), п.Большая Вишера</t>
  </si>
  <si>
    <t>J_1.2.1.1.19</t>
  </si>
  <si>
    <t>Реконструкция ТП-28 (замена ГКТП), г.Малая Вишера</t>
  </si>
  <si>
    <t>J_1.2.1.1.20</t>
  </si>
  <si>
    <t>Реконструкция ТП-18 с заменой кирпичной ТП на КТП-400/10, ул.Гоголя, г.Боровичи</t>
  </si>
  <si>
    <t>J_1.2.1.1.21</t>
  </si>
  <si>
    <t>Реконструкция РП-14, г.Великий Новгород</t>
  </si>
  <si>
    <t>J_1.2.1.1.22</t>
  </si>
  <si>
    <t>Реконструкция ТП-251 (замена оборудования с функциями РП), г.Великий Новгород</t>
  </si>
  <si>
    <t>Реконструкция ВЛ 0,4 кВ  от ТП7 на ЦРБ  п. Шимск</t>
  </si>
  <si>
    <t>Реконструкция ВЛ 0,4 кВ ул. Добролюбова, 1 Мая от ТП 10 г. Ст. Русса</t>
  </si>
  <si>
    <t>Реконструкция ВЛ 0,4 кВ ул. Возрождения от ТП 63 г. Ст. Русса</t>
  </si>
  <si>
    <t>J_1.2.2.1.48</t>
  </si>
  <si>
    <t>Реконструкция ВЛ 10  кВ  ТП№4 до ТП 5  п.Поддорье</t>
  </si>
  <si>
    <t>J_1.2.2.1.49</t>
  </si>
  <si>
    <t>Реконструкция ВЛ 0,4  кВ  ТП№2 линия №7 п.Поддорье</t>
  </si>
  <si>
    <t>J_1.2.2.1.50</t>
  </si>
  <si>
    <t>Реконструкция ВЛ 0,4  кВ  ТП№3 линия №16  п.Поддорье</t>
  </si>
  <si>
    <t>J_1.2.2.1.51</t>
  </si>
  <si>
    <t>Реконструкция  ВЛ-0,4 кВ ул.Спартаковская г.Холм</t>
  </si>
  <si>
    <t>J_1.2.2.1.52</t>
  </si>
  <si>
    <t>Реконструкция  ВЛ-0,4 кВ пер.Красноармейский г.Холм</t>
  </si>
  <si>
    <t>J_1.2.2.1.53</t>
  </si>
  <si>
    <t>Реконструкция ВЛ 0,4 кВ  от ТП8 ул. Новгородская п. Шимск</t>
  </si>
  <si>
    <t>J_1.2.2.1.54</t>
  </si>
  <si>
    <t>Реконструкция ВЛ 0,4 кВ  от ТП8 ул. Совхозная  п. Уторгош</t>
  </si>
  <si>
    <t>J_1.2.2.1.55</t>
  </si>
  <si>
    <t>Реконструкция ВЛ 0,4 кВ  от ТП5 ул. Миши Васильева  п. Волот</t>
  </si>
  <si>
    <t>J_1.2.2.1.56</t>
  </si>
  <si>
    <t>Реконструкция ВЛ 0,4 кВ  от ТП11 ул. Миши Васильева  п. Волот</t>
  </si>
  <si>
    <t>J_1.2.2.1.57</t>
  </si>
  <si>
    <t>Реконструкция ВЛ 0,4 кВ ул. Добролюбова, Минеральная от ТП 10 г. Ст. Русса</t>
  </si>
  <si>
    <t>J_1.2.2.1.58</t>
  </si>
  <si>
    <t>Реконструкция КЛ-10кВ Л-13  от ПС Валдай до  РП-10  (прокладка кабеля L-2,38км и L-0,35 км методом горизонтально -направленого бурения  в 2 трубы)</t>
  </si>
  <si>
    <t>J_1.2.2.1.59</t>
  </si>
  <si>
    <t>Реконструкция КЛ-10кВ Л-15 от ПС Валдай до  РП-10  (прокладка кабеля L-2,38км и L-0,35 км методом горизонтально -направленого бурения  в 2 трубы)</t>
  </si>
  <si>
    <t>J_1.2.2.1.60</t>
  </si>
  <si>
    <t>Реконструкция ВЛ-0,4кВ ф. "Кузнецова", г.Малая Вишера</t>
  </si>
  <si>
    <t>J_1.2.2.1.61</t>
  </si>
  <si>
    <t>Реконструкция ВЛ-0,4кВ от ТП-35, ф. ул. Новая п. Хвойная</t>
  </si>
  <si>
    <t>J_1.2.2.1.62</t>
  </si>
  <si>
    <t>Реконструкция ВЛ-0,4кВ от ТП-35, ф. ул. Мира п. Хвойная</t>
  </si>
  <si>
    <t>J_1.2.2.1.63</t>
  </si>
  <si>
    <t>Реконструкция ВЛ-0,4кВ от ТП-40, ф. ул. Сосновая п. Хвойная</t>
  </si>
  <si>
    <t>J_1.2.2.1.64</t>
  </si>
  <si>
    <t>Реконструкция ВЛ-0,4кВ от ТП-21, ф. Быт ул. П.Сукнова, п. Любытино</t>
  </si>
  <si>
    <t>J_1.2.2.1.65</t>
  </si>
  <si>
    <t>Реконструкция ВЛ-0,4кВ от ТП-31, ф. Быт ул.Советов, п. Любытино</t>
  </si>
  <si>
    <t>J_1.2.2.1.66</t>
  </si>
  <si>
    <t>Реконструкция ВЛ-0,4кВ от ТП-9, ф. Быт, п. Любытино</t>
  </si>
  <si>
    <t>J_1.2.2.1.67</t>
  </si>
  <si>
    <t>Реконструкция ВЛ-0,4кВ от ТП-8, ф. ул. Заречная,  п. Любытино</t>
  </si>
  <si>
    <t>J_1.2.2.1.68</t>
  </si>
  <si>
    <t>Реконструкция ВЛ-0,4кВ от ТП-7, ф. ул. Мира,  п.Неболчи</t>
  </si>
  <si>
    <t>J_1.2.2.1.69</t>
  </si>
  <si>
    <t>Реконструкция ВЛ-0,4кВ от ТП-3, ф. ул. Гагарина, с. Мошенское</t>
  </si>
  <si>
    <t>J_1.2.2.1.70</t>
  </si>
  <si>
    <t>Реконструкция ВЛ-0,4кВ от ТП-83, ф. ул. Комсомольская, г. Боровичи</t>
  </si>
  <si>
    <t>J_1.2.2.1.71</t>
  </si>
  <si>
    <t xml:space="preserve">Строительство КТП 10/0,4 кВ  взамен ТП39 г. Ст. Русса </t>
  </si>
  <si>
    <t>J_1.4.73</t>
  </si>
  <si>
    <t>Строительство РП-3 10кВ г.  Окуловка</t>
  </si>
  <si>
    <t>J_1.4.74</t>
  </si>
  <si>
    <t>Строительство РП-1 10кВ п. Угловка</t>
  </si>
  <si>
    <t>J_1.4.75</t>
  </si>
  <si>
    <t>Строительство КТПН- 10/0,4кВ №6 250кВАп. Крестцы</t>
  </si>
  <si>
    <t>J_1.4.76</t>
  </si>
  <si>
    <t>Строительство КЛ-0,4 кВ от ТП-29 ул. Вокзальная д. 1, г.Чудово</t>
  </si>
  <si>
    <t>J_1.4.77</t>
  </si>
  <si>
    <t>Строительство РП-2, г.Чудово</t>
  </si>
  <si>
    <t>J_1.4.78</t>
  </si>
  <si>
    <t>Строительство ВЛЗ-10кВ от ТП-41 до ТП-28, г.Малая Вишера</t>
  </si>
  <si>
    <t>J_1.4.79</t>
  </si>
  <si>
    <t>Строительство новой КТП большей мощности взамен существующей ТП-14, г. Пестово</t>
  </si>
  <si>
    <t>J_1.4.80</t>
  </si>
  <si>
    <t>Строительство ВЛ-10кВ от ул. Калинина (р-н ТП-9) до ул. Центральная (р-н ТП-16) для закольцовки ВЛ-10кВ Л-1, с. Мошенское.</t>
  </si>
  <si>
    <t>J_1.4.81</t>
  </si>
  <si>
    <t>Строительство  КЛ-10кВ ф.05 , ф.07 от ПС "Базовая" до РП-25, г.Великий Новгород</t>
  </si>
  <si>
    <t>J_1.4.82</t>
  </si>
  <si>
    <t>J_1.4.83</t>
  </si>
  <si>
    <t>J_1.4.84</t>
  </si>
  <si>
    <t>Строительство  КЛ-6 кВ тп12 - тп96 (взамен существующей), г.Великий Новгород</t>
  </si>
  <si>
    <t>J_1.4.85</t>
  </si>
  <si>
    <t>Строительство ВЛ-6кВ от ТП-130 до ТП-54 СИП-3 (взамен существующей), г.Великий Новгород</t>
  </si>
  <si>
    <t>J_1.4.86</t>
  </si>
  <si>
    <t>Строительство ВЛ-6кВ от ТП-13 до ТП-14 (взамен существующей), г.Великий Новгород</t>
  </si>
  <si>
    <t>J_1.4.87</t>
  </si>
  <si>
    <t>Строительство КЛ-0,4кВ от ТП-8 до КР жилого дома К.Маркса 6 (взамен существующей КЛ-0,4кВ по истечению срока службы), г.Великий Новгород</t>
  </si>
  <si>
    <t>J_1.4.88</t>
  </si>
  <si>
    <t>Строительство КЛ-0,4кВ от ТП-8 до КР жилого дома Германа 5 (взамен существующей КЛ-0,4кВ), г.Великий Новгород</t>
  </si>
  <si>
    <t>J_1.4.89</t>
  </si>
  <si>
    <t>Строительство КЛ-0,4кВ от ТП-8 до КР жилого дома Германа 3 (взамен существующей КЛ-0,4кВ), г.Великий Новгород</t>
  </si>
  <si>
    <t>J_1.4.90</t>
  </si>
  <si>
    <t>Строительство КЛ-0,4кВ от КР жилого дома Германа 5 до КР жилого дома К.Маркса 6 (взамен существующей КЛ-0,4кВ), г.Великий Новгород</t>
  </si>
  <si>
    <t>Строительство КЛ-0,4кВ от КР жилого дома Германа 5  до КР жилого дома Германа 7 (взамен существующей КЛ-0,4кВ), г.Великий Новгород</t>
  </si>
  <si>
    <t>Строительство КЛ-0,4кВ от КР жилого дома Германа 7  до КР жилого дома Германа 9 (взамен существующей КЛ-0,4кВ), г.Великий Новгород</t>
  </si>
  <si>
    <t>Строительство КЛ-0,4кВ от КР жилого дома Германа 9  до КР жилого дома Германа 3 (взамен существующей КЛ-0,4кВ), г.Великий Новгород</t>
  </si>
  <si>
    <t>с ндс</t>
  </si>
  <si>
    <t>без ндс</t>
  </si>
  <si>
    <t>J_1.2.1.1.18</t>
  </si>
  <si>
    <t>J_1.2.2.1.72</t>
  </si>
  <si>
    <t>J_1.2.2.1.73</t>
  </si>
  <si>
    <t>J_1.2.2.1.74</t>
  </si>
  <si>
    <t>J_1.2.2.1.75</t>
  </si>
  <si>
    <t>Реконструкция КЛ-6кВ ф.24 на РП-11от ПС "Районная", г.Великий Новгород</t>
  </si>
  <si>
    <t>Реконструкция КЛ 6 кВ ф.29 на РП-11 от ПС "Районная", г.Великий Новгород</t>
  </si>
  <si>
    <t>J_1.4.72</t>
  </si>
  <si>
    <t>J_1.6.14</t>
  </si>
  <si>
    <t>J_1.6.15</t>
  </si>
  <si>
    <t>J_1.6.16</t>
  </si>
  <si>
    <t>J_1.6.17</t>
  </si>
  <si>
    <t>J_1.6.18</t>
  </si>
  <si>
    <t>J_1.6.19</t>
  </si>
  <si>
    <t>J_1.4.71</t>
  </si>
  <si>
    <t>мва</t>
  </si>
  <si>
    <t>км</t>
  </si>
  <si>
    <t>Монтаж интеллектуальных  приборов учета э/э и системы сбора и передачи данных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</si>
  <si>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</si>
  <si>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</si>
  <si>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r>
      <t>Утвержденные плановые значения показателей приведены в соответствии с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</si>
  <si>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 xml:space="preserve"> на год 2022г.</t>
  </si>
  <si>
    <t xml:space="preserve">Развитие электрической сети/усиление существующей электрической сети, связанное с подключением новых потребителей </t>
  </si>
  <si>
    <t>Приложение  № 11</t>
  </si>
  <si>
    <t>к приказу Минэнерго России</t>
  </si>
  <si>
    <r>
      <t xml:space="preserve">от « 05 » </t>
    </r>
    <r>
      <rPr>
        <u/>
        <sz val="14"/>
        <rFont val="Times New Roman"/>
        <family val="1"/>
        <charset val="204"/>
      </rPr>
      <t>мая</t>
    </r>
    <r>
      <rPr>
        <sz val="14"/>
        <rFont val="Times New Roman"/>
        <family val="1"/>
        <charset val="204"/>
      </rPr>
      <t xml:space="preserve"> 2016 г. № 380</t>
    </r>
  </si>
  <si>
    <t>Генеральный директор АО "Новгородоблэлектро"</t>
  </si>
  <si>
    <t>_________________А.А.Муравин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</si>
</sst>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00000"/>
  </numFmts>
  <fonts count="44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vertAlign val="superscript"/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7" fillId="3" borderId="0" applyNumberFormat="0" applyBorder="0" applyAlignment="0" applyProtection="0"/>
    <xf numFmtId="0" fontId="9" fillId="20" borderId="1" applyNumberFormat="0" applyAlignment="0" applyProtection="0"/>
    <xf numFmtId="0" fontId="14" fillId="21" borderId="2" applyNumberFormat="0" applyAlignment="0" applyProtection="0"/>
    <xf numFmtId="0" fontId="18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7" borderId="1" applyNumberFormat="0" applyAlignment="0" applyProtection="0"/>
    <xf numFmtId="0" fontId="19" fillId="0" borderId="6" applyNumberFormat="0" applyFill="0" applyAlignment="0" applyProtection="0"/>
    <xf numFmtId="0" fontId="16" fillId="22" borderId="0" applyNumberFormat="0" applyBorder="0" applyAlignment="0" applyProtection="0"/>
    <xf numFmtId="0" fontId="31" fillId="0" borderId="0"/>
    <xf numFmtId="0" fontId="5" fillId="23" borderId="7" applyNumberFormat="0" applyFont="0" applyAlignment="0" applyProtection="0"/>
    <xf numFmtId="0" fontId="8" fillId="20" borderId="8" applyNumberFormat="0" applyAlignment="0" applyProtection="0"/>
    <xf numFmtId="0" fontId="15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8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21" borderId="2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5" fillId="0" borderId="0"/>
    <xf numFmtId="0" fontId="22" fillId="0" borderId="0"/>
    <xf numFmtId="0" fontId="22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38" fillId="0" borderId="0"/>
    <xf numFmtId="0" fontId="4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7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6" applyNumberFormat="0" applyFill="0" applyAlignment="0" applyProtection="0"/>
    <xf numFmtId="0" fontId="32" fillId="0" borderId="0"/>
    <xf numFmtId="0" fontId="2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1" fillId="4" borderId="0" applyNumberFormat="0" applyBorder="0" applyAlignment="0" applyProtection="0"/>
  </cellStyleXfs>
  <cellXfs count="56">
    <xf numFmtId="0" fontId="0" fillId="0" borderId="0" xfId="0"/>
    <xf numFmtId="0" fontId="29" fillId="24" borderId="0" xfId="188" applyFont="1" applyFill="1"/>
    <xf numFmtId="0" fontId="29" fillId="24" borderId="0" xfId="188" applyFont="1" applyFill="1" applyBorder="1"/>
    <xf numFmtId="0" fontId="23" fillId="24" borderId="0" xfId="188" applyFont="1" applyFill="1" applyAlignment="1">
      <alignment horizontal="center" vertical="center"/>
    </xf>
    <xf numFmtId="0" fontId="26" fillId="24" borderId="0" xfId="0" applyFont="1" applyFill="1" applyAlignment="1"/>
    <xf numFmtId="0" fontId="4" fillId="24" borderId="0" xfId="0" applyFont="1" applyFill="1" applyAlignment="1"/>
    <xf numFmtId="0" fontId="29" fillId="24" borderId="0" xfId="188" applyFont="1" applyFill="1" applyAlignment="1">
      <alignment vertical="center"/>
    </xf>
    <xf numFmtId="0" fontId="30" fillId="24" borderId="0" xfId="188" applyFont="1" applyFill="1"/>
    <xf numFmtId="0" fontId="29" fillId="24" borderId="10" xfId="188" applyFont="1" applyFill="1" applyBorder="1" applyAlignment="1">
      <alignment horizontal="center" vertical="center" textRotation="90" wrapText="1"/>
    </xf>
    <xf numFmtId="0" fontId="23" fillId="24" borderId="10" xfId="188" applyFont="1" applyFill="1" applyBorder="1" applyAlignment="1">
      <alignment horizontal="center" vertical="center"/>
    </xf>
    <xf numFmtId="0" fontId="23" fillId="24" borderId="10" xfId="188" applyFont="1" applyFill="1" applyBorder="1" applyAlignment="1">
      <alignment horizontal="center"/>
    </xf>
    <xf numFmtId="49" fontId="23" fillId="24" borderId="10" xfId="188" applyNumberFormat="1" applyFont="1" applyFill="1" applyBorder="1" applyAlignment="1">
      <alignment horizontal="center"/>
    </xf>
    <xf numFmtId="0" fontId="23" fillId="24" borderId="0" xfId="188" applyFont="1" applyFill="1"/>
    <xf numFmtId="0" fontId="33" fillId="24" borderId="10" xfId="0" applyFont="1" applyFill="1" applyBorder="1" applyAlignment="1">
      <alignment horizontal="center" wrapText="1"/>
    </xf>
    <xf numFmtId="0" fontId="33" fillId="24" borderId="10" xfId="0" applyFont="1" applyFill="1" applyBorder="1" applyAlignment="1">
      <alignment horizontal="center" vertical="top" wrapText="1"/>
    </xf>
    <xf numFmtId="0" fontId="34" fillId="24" borderId="10" xfId="188" applyFont="1" applyFill="1" applyBorder="1" applyAlignment="1">
      <alignment horizontal="center" vertical="center"/>
    </xf>
    <xf numFmtId="164" fontId="29" fillId="24" borderId="0" xfId="188" applyNumberFormat="1" applyFont="1" applyFill="1"/>
    <xf numFmtId="0" fontId="33" fillId="24" borderId="10" xfId="0" applyFont="1" applyFill="1" applyBorder="1" applyAlignment="1">
      <alignment vertical="top" wrapText="1"/>
    </xf>
    <xf numFmtId="0" fontId="34" fillId="24" borderId="10" xfId="188" applyFont="1" applyFill="1" applyBorder="1"/>
    <xf numFmtId="49" fontId="33" fillId="24" borderId="10" xfId="0" applyNumberFormat="1" applyFont="1" applyFill="1" applyBorder="1" applyAlignment="1">
      <alignment horizontal="center" wrapText="1"/>
    </xf>
    <xf numFmtId="0" fontId="35" fillId="24" borderId="10" xfId="0" applyFont="1" applyFill="1" applyBorder="1" applyAlignment="1">
      <alignment horizontal="left" vertical="top" wrapText="1"/>
    </xf>
    <xf numFmtId="0" fontId="33" fillId="24" borderId="11" xfId="0" applyFont="1" applyFill="1" applyBorder="1" applyAlignment="1">
      <alignment horizontal="left" vertical="center" wrapText="1" indent="2"/>
    </xf>
    <xf numFmtId="0" fontId="33" fillId="24" borderId="10" xfId="0" applyFont="1" applyFill="1" applyBorder="1" applyAlignment="1">
      <alignment horizontal="left" vertical="top" wrapText="1"/>
    </xf>
    <xf numFmtId="167" fontId="33" fillId="24" borderId="10" xfId="0" applyNumberFormat="1" applyFont="1" applyFill="1" applyBorder="1" applyAlignment="1">
      <alignment horizontal="center" wrapText="1"/>
    </xf>
    <xf numFmtId="0" fontId="33" fillId="24" borderId="15" xfId="0" applyFont="1" applyFill="1" applyBorder="1" applyAlignment="1">
      <alignment horizontal="left" vertical="center" wrapText="1" indent="2"/>
    </xf>
    <xf numFmtId="0" fontId="33" fillId="24" borderId="10" xfId="0" applyFont="1" applyFill="1" applyBorder="1" applyAlignment="1">
      <alignment horizontal="left" vertical="center" wrapText="1" indent="2"/>
    </xf>
    <xf numFmtId="0" fontId="29" fillId="24" borderId="16" xfId="188" applyFont="1" applyFill="1" applyBorder="1"/>
    <xf numFmtId="164" fontId="29" fillId="24" borderId="0" xfId="188" applyNumberFormat="1" applyFont="1" applyFill="1" applyBorder="1" applyAlignment="1">
      <alignment horizontal="center"/>
    </xf>
    <xf numFmtId="0" fontId="29" fillId="24" borderId="13" xfId="188" applyFont="1" applyFill="1" applyBorder="1"/>
    <xf numFmtId="164" fontId="29" fillId="24" borderId="13" xfId="188" applyNumberFormat="1" applyFont="1" applyFill="1" applyBorder="1" applyAlignment="1">
      <alignment horizontal="center"/>
    </xf>
    <xf numFmtId="0" fontId="24" fillId="24" borderId="0" xfId="188" applyFont="1" applyFill="1" applyBorder="1" applyAlignment="1">
      <alignment horizontal="center" vertical="center" wrapText="1"/>
    </xf>
    <xf numFmtId="0" fontId="27" fillId="24" borderId="0" xfId="188" applyFont="1" applyFill="1" applyAlignment="1">
      <alignment horizontal="center" vertical="center"/>
    </xf>
    <xf numFmtId="0" fontId="28" fillId="24" borderId="0" xfId="188" applyFont="1" applyFill="1" applyAlignment="1">
      <alignment vertical="center"/>
    </xf>
    <xf numFmtId="0" fontId="28" fillId="24" borderId="0" xfId="188" applyFont="1" applyFill="1" applyAlignment="1"/>
    <xf numFmtId="0" fontId="26" fillId="0" borderId="0" xfId="81" applyFont="1" applyAlignment="1">
      <alignment horizontal="right" vertical="center"/>
    </xf>
    <xf numFmtId="0" fontId="26" fillId="0" borderId="0" xfId="81" applyFont="1" applyAlignment="1">
      <alignment horizontal="right"/>
    </xf>
    <xf numFmtId="0" fontId="23" fillId="24" borderId="0" xfId="188" applyFont="1" applyFill="1" applyAlignment="1">
      <alignment horizontal="right"/>
    </xf>
    <xf numFmtId="0" fontId="27" fillId="24" borderId="0" xfId="188" applyFont="1" applyFill="1" applyAlignment="1">
      <alignment vertical="center"/>
    </xf>
    <xf numFmtId="0" fontId="28" fillId="24" borderId="0" xfId="188" applyFont="1" applyFill="1" applyAlignment="1">
      <alignment horizontal="center" vertical="center"/>
    </xf>
    <xf numFmtId="0" fontId="28" fillId="24" borderId="0" xfId="188" applyFont="1" applyFill="1" applyAlignment="1">
      <alignment horizontal="center"/>
    </xf>
    <xf numFmtId="0" fontId="41" fillId="24" borderId="0" xfId="188" applyFont="1" applyFill="1" applyAlignment="1">
      <alignment horizontal="center" vertical="top"/>
    </xf>
    <xf numFmtId="0" fontId="29" fillId="24" borderId="11" xfId="188" applyFont="1" applyFill="1" applyBorder="1" applyAlignment="1">
      <alignment horizontal="center" vertical="center" wrapText="1"/>
    </xf>
    <xf numFmtId="0" fontId="29" fillId="24" borderId="17" xfId="188" applyFont="1" applyFill="1" applyBorder="1" applyAlignment="1">
      <alignment horizontal="center" vertical="center" wrapText="1"/>
    </xf>
    <xf numFmtId="0" fontId="37" fillId="24" borderId="11" xfId="188" applyFont="1" applyFill="1" applyBorder="1" applyAlignment="1">
      <alignment horizontal="center" vertical="center" wrapText="1"/>
    </xf>
    <xf numFmtId="0" fontId="37" fillId="24" borderId="17" xfId="188" applyFont="1" applyFill="1" applyBorder="1" applyAlignment="1">
      <alignment horizontal="center" vertical="center" wrapText="1"/>
    </xf>
    <xf numFmtId="0" fontId="37" fillId="24" borderId="12" xfId="188" applyFont="1" applyFill="1" applyBorder="1" applyAlignment="1">
      <alignment horizontal="center" vertical="center" wrapText="1"/>
    </xf>
    <xf numFmtId="0" fontId="23" fillId="24" borderId="10" xfId="188" applyFont="1" applyFill="1" applyBorder="1" applyAlignment="1">
      <alignment horizontal="center" vertical="center" wrapText="1"/>
    </xf>
    <xf numFmtId="0" fontId="27" fillId="24" borderId="0" xfId="188" applyFont="1" applyFill="1" applyAlignment="1">
      <alignment horizontal="center" vertical="center"/>
    </xf>
    <xf numFmtId="0" fontId="24" fillId="24" borderId="0" xfId="188" applyFont="1" applyFill="1" applyBorder="1" applyAlignment="1">
      <alignment horizontal="center" vertical="center" wrapText="1"/>
    </xf>
    <xf numFmtId="0" fontId="34" fillId="24" borderId="10" xfId="188" applyFont="1" applyFill="1" applyBorder="1" applyAlignment="1">
      <alignment horizontal="center" vertical="center" wrapText="1"/>
    </xf>
    <xf numFmtId="0" fontId="26" fillId="24" borderId="0" xfId="0" applyFont="1" applyFill="1" applyAlignment="1">
      <alignment horizontal="center"/>
    </xf>
    <xf numFmtId="0" fontId="29" fillId="24" borderId="14" xfId="188" applyFont="1" applyFill="1" applyBorder="1" applyAlignment="1">
      <alignment horizontal="center" vertical="center" textRotation="90" wrapText="1"/>
    </xf>
    <xf numFmtId="0" fontId="29" fillId="24" borderId="18" xfId="188" applyFont="1" applyFill="1" applyBorder="1" applyAlignment="1">
      <alignment horizontal="center" vertical="center" textRotation="90" wrapText="1"/>
    </xf>
    <xf numFmtId="0" fontId="29" fillId="24" borderId="19" xfId="188" applyFont="1" applyFill="1" applyBorder="1" applyAlignment="1">
      <alignment horizontal="center" vertical="center" textRotation="90" wrapText="1"/>
    </xf>
    <xf numFmtId="43" fontId="43" fillId="24" borderId="10" xfId="188" applyNumberFormat="1" applyFont="1" applyFill="1" applyBorder="1" applyAlignment="1">
      <alignment horizontal="center"/>
    </xf>
    <xf numFmtId="43" fontId="43" fillId="24" borderId="0" xfId="188" applyNumberFormat="1" applyFont="1" applyFill="1" applyAlignment="1">
      <alignment horizontal="center"/>
    </xf>
  </cellXfs>
  <cellStyles count="271">
    <cellStyle name="20% - Акцент1" xfId="1" builtinId="30" customBuiltin="1"/>
    <cellStyle name="20% - Акцент1 2" xfId="7"/>
    <cellStyle name="20% - Акцент2" xfId="2" builtinId="34" customBuiltin="1"/>
    <cellStyle name="20% - Акцент2 2" xfId="8"/>
    <cellStyle name="20% - Акцент3" xfId="3" builtinId="38" customBuiltin="1"/>
    <cellStyle name="20% - Акцент3 2" xfId="9"/>
    <cellStyle name="20% - Акцент4" xfId="4" builtinId="42" customBuiltin="1"/>
    <cellStyle name="20% - Акцент4 2" xfId="10"/>
    <cellStyle name="20% - Акцент5" xfId="5" builtinId="46" customBuiltin="1"/>
    <cellStyle name="20% - Акцент5 2" xfId="11"/>
    <cellStyle name="20% - Акцент6" xfId="6" builtinId="50" customBuiltin="1"/>
    <cellStyle name="20% - Акцент6 2" xfId="12"/>
    <cellStyle name="40% - Акцент1" xfId="13" builtinId="31" customBuiltin="1"/>
    <cellStyle name="40% - Акцент1 2" xfId="19"/>
    <cellStyle name="40% - Акцент2" xfId="14" builtinId="35" customBuiltin="1"/>
    <cellStyle name="40% - Акцент2 2" xfId="20"/>
    <cellStyle name="40% - Акцент3" xfId="15" builtinId="39" customBuiltin="1"/>
    <cellStyle name="40% - Акцент3 2" xfId="21"/>
    <cellStyle name="40% - Акцент4" xfId="16" builtinId="43" customBuiltin="1"/>
    <cellStyle name="40% - Акцент4 2" xfId="22"/>
    <cellStyle name="40% - Акцент5" xfId="17" builtinId="47" customBuiltin="1"/>
    <cellStyle name="40% - Акцент5 2" xfId="23"/>
    <cellStyle name="40% - Акцент6" xfId="18" builtinId="51" customBuiltin="1"/>
    <cellStyle name="40% - Акцент6 2" xfId="24"/>
    <cellStyle name="60% - Акцент1" xfId="25" builtinId="32" customBuiltin="1"/>
    <cellStyle name="60% - Акцент1 2" xfId="31"/>
    <cellStyle name="60% - Акцент2" xfId="26" builtinId="36" customBuiltin="1"/>
    <cellStyle name="60% - Акцент2 2" xfId="32"/>
    <cellStyle name="60% - Акцент3" xfId="27" builtinId="40" customBuiltin="1"/>
    <cellStyle name="60% - Акцент3 2" xfId="33"/>
    <cellStyle name="60% - Акцент4" xfId="28" builtinId="44" customBuiltin="1"/>
    <cellStyle name="60% - Акцент4 2" xfId="34"/>
    <cellStyle name="60% - Акцент5" xfId="29" builtinId="48" customBuiltin="1"/>
    <cellStyle name="60% - Акцент5 2" xfId="35"/>
    <cellStyle name="60% - Акцент6" xfId="30" builtinId="52" customBuiltin="1"/>
    <cellStyle name="60% - Акцент6 2" xfId="36"/>
    <cellStyle name="Normal 2" xfId="55"/>
    <cellStyle name="Акцент1" xfId="37" builtinId="29" customBuiltin="1"/>
    <cellStyle name="Акцент1 2" xfId="61"/>
    <cellStyle name="Акцент2" xfId="38" builtinId="33" customBuiltin="1"/>
    <cellStyle name="Акцент2 2" xfId="62"/>
    <cellStyle name="Акцент3" xfId="39" builtinId="37" customBuiltin="1"/>
    <cellStyle name="Акцент3 2" xfId="63"/>
    <cellStyle name="Акцент4" xfId="40" builtinId="41" customBuiltin="1"/>
    <cellStyle name="Акцент4 2" xfId="64"/>
    <cellStyle name="Акцент5" xfId="41" builtinId="45" customBuiltin="1"/>
    <cellStyle name="Акцент5 2" xfId="65"/>
    <cellStyle name="Акцент6" xfId="42" builtinId="49" customBuiltin="1"/>
    <cellStyle name="Акцент6 2" xfId="66"/>
    <cellStyle name="Ввод " xfId="52" builtinId="20" customBuiltin="1"/>
    <cellStyle name="Ввод  2" xfId="67"/>
    <cellStyle name="Вывод" xfId="57" builtinId="21" customBuiltin="1"/>
    <cellStyle name="Вывод 2" xfId="68"/>
    <cellStyle name="Вычисление" xfId="44" builtinId="22" customBuiltin="1"/>
    <cellStyle name="Вычисление 2" xfId="69"/>
    <cellStyle name="Заголовок 1" xfId="48" builtinId="16" customBuiltin="1"/>
    <cellStyle name="Заголовок 1 2" xfId="70"/>
    <cellStyle name="Заголовок 2" xfId="49" builtinId="17" customBuiltin="1"/>
    <cellStyle name="Заголовок 2 2" xfId="71"/>
    <cellStyle name="Заголовок 3" xfId="50" builtinId="18" customBuiltin="1"/>
    <cellStyle name="Заголовок 3 2" xfId="72"/>
    <cellStyle name="Заголовок 4" xfId="51" builtinId="19" customBuiltin="1"/>
    <cellStyle name="Заголовок 4 2" xfId="73"/>
    <cellStyle name="Итог" xfId="59" builtinId="25" customBuiltin="1"/>
    <cellStyle name="Итог 2" xfId="74"/>
    <cellStyle name="Контрольная ячейка" xfId="45" builtinId="23" customBuiltin="1"/>
    <cellStyle name="Контрольная ячейка 2" xfId="75"/>
    <cellStyle name="Название" xfId="58" builtinId="15" customBuiltin="1"/>
    <cellStyle name="Название 2" xfId="76"/>
    <cellStyle name="Нейтральный" xfId="54" builtinId="28" customBuiltin="1"/>
    <cellStyle name="Нейтральный 2" xfId="77"/>
    <cellStyle name="Обычный" xfId="0" builtinId="0"/>
    <cellStyle name="Обычный 12 2" xfId="78"/>
    <cellStyle name="Обычный 2" xfId="79"/>
    <cellStyle name="Обычный 2 26 2" xfId="80"/>
    <cellStyle name="Обычный 3" xfId="81"/>
    <cellStyle name="Обычный 3 2" xfId="82"/>
    <cellStyle name="Обычный 3 2 2 2" xfId="83"/>
    <cellStyle name="Обычный 3 21" xfId="84"/>
    <cellStyle name="Обычный 4" xfId="85"/>
    <cellStyle name="Обычный 4 2" xfId="86"/>
    <cellStyle name="Обычный 5" xfId="87"/>
    <cellStyle name="Обычный 6" xfId="88"/>
    <cellStyle name="Обычный 6 2" xfId="89"/>
    <cellStyle name="Обычный 6 2 2" xfId="90"/>
    <cellStyle name="Обычный 6 2 2 2" xfId="91"/>
    <cellStyle name="Обычный 6 2 2 2 2" xfId="92"/>
    <cellStyle name="Обычный 6 2 2 2 2 2" xfId="93"/>
    <cellStyle name="Обычный 6 2 2 2 2 2 2" xfId="94"/>
    <cellStyle name="Обычный 6 2 2 2 2 2 3" xfId="95"/>
    <cellStyle name="Обычный 6 2 2 2 2 3" xfId="96"/>
    <cellStyle name="Обычный 6 2 2 2 2 4" xfId="97"/>
    <cellStyle name="Обычный 6 2 2 2 3" xfId="98"/>
    <cellStyle name="Обычный 6 2 2 2 3 2" xfId="99"/>
    <cellStyle name="Обычный 6 2 2 2 3 3" xfId="100"/>
    <cellStyle name="Обычный 6 2 2 2 4" xfId="101"/>
    <cellStyle name="Обычный 6 2 2 2 5" xfId="102"/>
    <cellStyle name="Обычный 6 2 2 3" xfId="103"/>
    <cellStyle name="Обычный 6 2 2 3 2" xfId="104"/>
    <cellStyle name="Обычный 6 2 2 3 2 2" xfId="105"/>
    <cellStyle name="Обычный 6 2 2 3 2 3" xfId="106"/>
    <cellStyle name="Обычный 6 2 2 3 3" xfId="107"/>
    <cellStyle name="Обычный 6 2 2 3 4" xfId="108"/>
    <cellStyle name="Обычный 6 2 2 4" xfId="109"/>
    <cellStyle name="Обычный 6 2 2 4 2" xfId="110"/>
    <cellStyle name="Обычный 6 2 2 4 2 2" xfId="111"/>
    <cellStyle name="Обычный 6 2 2 4 2 3" xfId="112"/>
    <cellStyle name="Обычный 6 2 2 4 3" xfId="113"/>
    <cellStyle name="Обычный 6 2 2 4 4" xfId="114"/>
    <cellStyle name="Обычный 6 2 2 5" xfId="115"/>
    <cellStyle name="Обычный 6 2 2 5 2" xfId="116"/>
    <cellStyle name="Обычный 6 2 2 5 3" xfId="117"/>
    <cellStyle name="Обычный 6 2 2 6" xfId="118"/>
    <cellStyle name="Обычный 6 2 2 7" xfId="119"/>
    <cellStyle name="Обычный 6 2 2 8" xfId="120"/>
    <cellStyle name="Обычный 6 2 3" xfId="121"/>
    <cellStyle name="Обычный 6 2 3 2" xfId="122"/>
    <cellStyle name="Обычный 6 2 3 2 2" xfId="123"/>
    <cellStyle name="Обычный 6 2 3 2 2 2" xfId="124"/>
    <cellStyle name="Обычный 6 2 3 2 2 2 2" xfId="125"/>
    <cellStyle name="Обычный 6 2 3 2 2 2 3" xfId="126"/>
    <cellStyle name="Обычный 6 2 3 2 2 3" xfId="127"/>
    <cellStyle name="Обычный 6 2 3 2 2 4" xfId="128"/>
    <cellStyle name="Обычный 6 2 3 2 3" xfId="129"/>
    <cellStyle name="Обычный 6 2 3 2 3 2" xfId="130"/>
    <cellStyle name="Обычный 6 2 3 2 3 3" xfId="131"/>
    <cellStyle name="Обычный 6 2 3 2 4" xfId="132"/>
    <cellStyle name="Обычный 6 2 3 2 5" xfId="133"/>
    <cellStyle name="Обычный 6 2 3 3" xfId="134"/>
    <cellStyle name="Обычный 6 2 3 3 2" xfId="135"/>
    <cellStyle name="Обычный 6 2 3 3 2 2" xfId="136"/>
    <cellStyle name="Обычный 6 2 3 3 2 3" xfId="137"/>
    <cellStyle name="Обычный 6 2 3 3 3" xfId="138"/>
    <cellStyle name="Обычный 6 2 3 3 4" xfId="139"/>
    <cellStyle name="Обычный 6 2 3 4" xfId="140"/>
    <cellStyle name="Обычный 6 2 3 4 2" xfId="141"/>
    <cellStyle name="Обычный 6 2 3 4 2 2" xfId="142"/>
    <cellStyle name="Обычный 6 2 3 4 2 3" xfId="143"/>
    <cellStyle name="Обычный 6 2 3 4 3" xfId="144"/>
    <cellStyle name="Обычный 6 2 3 4 4" xfId="145"/>
    <cellStyle name="Обычный 6 2 3 5" xfId="146"/>
    <cellStyle name="Обычный 6 2 3 5 2" xfId="147"/>
    <cellStyle name="Обычный 6 2 3 5 3" xfId="148"/>
    <cellStyle name="Обычный 6 2 3 6" xfId="149"/>
    <cellStyle name="Обычный 6 2 3 7" xfId="150"/>
    <cellStyle name="Обычный 6 2 3 8" xfId="151"/>
    <cellStyle name="Обычный 6 2 4" xfId="152"/>
    <cellStyle name="Обычный 6 2 4 2" xfId="153"/>
    <cellStyle name="Обычный 6 2 4 2 2" xfId="154"/>
    <cellStyle name="Обычный 6 2 4 2 3" xfId="155"/>
    <cellStyle name="Обычный 6 2 4 3" xfId="156"/>
    <cellStyle name="Обычный 6 2 4 4" xfId="157"/>
    <cellStyle name="Обычный 6 2 5" xfId="158"/>
    <cellStyle name="Обычный 6 2 5 2" xfId="159"/>
    <cellStyle name="Обычный 6 2 5 2 2" xfId="160"/>
    <cellStyle name="Обычный 6 2 5 2 3" xfId="161"/>
    <cellStyle name="Обычный 6 2 5 3" xfId="162"/>
    <cellStyle name="Обычный 6 2 5 4" xfId="163"/>
    <cellStyle name="Обычный 6 2 6" xfId="164"/>
    <cellStyle name="Обычный 6 2 6 2" xfId="165"/>
    <cellStyle name="Обычный 6 2 6 3" xfId="166"/>
    <cellStyle name="Обычный 6 2 7" xfId="167"/>
    <cellStyle name="Обычный 6 2 8" xfId="168"/>
    <cellStyle name="Обычный 6 2 9" xfId="169"/>
    <cellStyle name="Обычный 6 3" xfId="170"/>
    <cellStyle name="Обычный 6 3 2" xfId="171"/>
    <cellStyle name="Обычный 6 3 2 2" xfId="172"/>
    <cellStyle name="Обычный 6 3 2 3" xfId="173"/>
    <cellStyle name="Обычный 6 3 3" xfId="174"/>
    <cellStyle name="Обычный 6 3 4" xfId="175"/>
    <cellStyle name="Обычный 6 4" xfId="176"/>
    <cellStyle name="Обычный 6 4 2" xfId="177"/>
    <cellStyle name="Обычный 6 4 2 2" xfId="178"/>
    <cellStyle name="Обычный 6 4 2 3" xfId="179"/>
    <cellStyle name="Обычный 6 4 3" xfId="180"/>
    <cellStyle name="Обычный 6 4 4" xfId="181"/>
    <cellStyle name="Обычный 6 5" xfId="182"/>
    <cellStyle name="Обычный 6 5 2" xfId="183"/>
    <cellStyle name="Обычный 6 5 3" xfId="184"/>
    <cellStyle name="Обычный 6 6" xfId="185"/>
    <cellStyle name="Обычный 6 7" xfId="186"/>
    <cellStyle name="Обычный 6 8" xfId="187"/>
    <cellStyle name="Обычный 7" xfId="188"/>
    <cellStyle name="Обычный 7 2" xfId="189"/>
    <cellStyle name="Обычный 7 2 2" xfId="190"/>
    <cellStyle name="Обычный 7 2 2 2" xfId="191"/>
    <cellStyle name="Обычный 7 2 2 2 2" xfId="192"/>
    <cellStyle name="Обычный 7 2 2 2 3" xfId="193"/>
    <cellStyle name="Обычный 7 2 2 3" xfId="194"/>
    <cellStyle name="Обычный 7 2 2 4" xfId="195"/>
    <cellStyle name="Обычный 7 2 3" xfId="196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208"/>
    <cellStyle name="Обычный 9" xfId="209"/>
    <cellStyle name="Обычный 9 2" xfId="210"/>
    <cellStyle name="Обычный 9 2 2" xfId="211"/>
    <cellStyle name="Обычный 9 2 2 2" xfId="212"/>
    <cellStyle name="Обычный 9 2 2 3" xfId="213"/>
    <cellStyle name="Обычный 9 2 2 4" xfId="214"/>
    <cellStyle name="Обычный 9 2 3" xfId="215"/>
    <cellStyle name="Обычный 9 2 4" xfId="216"/>
    <cellStyle name="Обычный 9 3" xfId="217"/>
    <cellStyle name="Обычный 9 3 2" xfId="218"/>
    <cellStyle name="Обычный 9 3 3" xfId="219"/>
    <cellStyle name="Обычный 9 3 4" xfId="220"/>
    <cellStyle name="Обычный 9 4" xfId="221"/>
    <cellStyle name="Обычный 9 5" xfId="222"/>
    <cellStyle name="Плохой" xfId="43" builtinId="27" customBuiltin="1"/>
    <cellStyle name="Плохой 2" xfId="223"/>
    <cellStyle name="Пояснение" xfId="46" builtinId="53" customBuiltin="1"/>
    <cellStyle name="Пояснение 2" xfId="224"/>
    <cellStyle name="Примечание" xfId="56" builtinId="10" customBuiltin="1"/>
    <cellStyle name="Примечание 2" xfId="225"/>
    <cellStyle name="Процентный 2" xfId="226"/>
    <cellStyle name="Процентный 3" xfId="227"/>
    <cellStyle name="Связанная ячейка" xfId="53" builtinId="24" customBuiltin="1"/>
    <cellStyle name="Связанная ячейка 2" xfId="228"/>
    <cellStyle name="Стиль 1" xfId="229"/>
    <cellStyle name="Текст предупреждения" xfId="60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47" builtinId="26" customBuiltin="1"/>
    <cellStyle name="Хороший 2" xfId="2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K171"/>
  <sheetViews>
    <sheetView tabSelected="1" view="pageBreakPreview" zoomScale="80" zoomScaleNormal="80" zoomScaleSheetLayoutView="80" workbookViewId="0">
      <selection activeCell="B19" sqref="B19:B22"/>
    </sheetView>
  </sheetViews>
  <sheetFormatPr defaultRowHeight="12"/>
  <cols>
    <col min="1" max="1" width="9.75" style="1" customWidth="1"/>
    <col min="2" max="2" width="69" style="1" customWidth="1"/>
    <col min="3" max="3" width="10.75" style="1" customWidth="1"/>
    <col min="4" max="17" width="8.125" style="1" customWidth="1"/>
    <col min="18" max="19" width="13.5" style="1" customWidth="1"/>
    <col min="20" max="21" width="11" style="1" customWidth="1"/>
    <col min="22" max="23" width="12" style="1" customWidth="1"/>
    <col min="24" max="28" width="0" style="1" hidden="1" customWidth="1"/>
    <col min="29" max="16384" width="9" style="1"/>
  </cols>
  <sheetData>
    <row r="1" spans="1:36" ht="18.75">
      <c r="L1" s="30"/>
      <c r="M1" s="48"/>
      <c r="N1" s="48"/>
      <c r="O1" s="48"/>
      <c r="P1" s="48"/>
      <c r="Q1" s="30"/>
      <c r="W1" s="34" t="s">
        <v>283</v>
      </c>
    </row>
    <row r="2" spans="1:36" ht="18.75">
      <c r="L2" s="2"/>
      <c r="M2" s="2"/>
      <c r="N2" s="2"/>
      <c r="O2" s="2"/>
      <c r="P2" s="2"/>
      <c r="Q2" s="2"/>
      <c r="W2" s="35" t="s">
        <v>284</v>
      </c>
    </row>
    <row r="3" spans="1:36" ht="18.75">
      <c r="L3" s="2"/>
      <c r="M3" s="2"/>
      <c r="N3" s="2"/>
      <c r="O3" s="2"/>
      <c r="P3" s="2"/>
      <c r="Q3" s="2"/>
      <c r="W3" s="35" t="s">
        <v>285</v>
      </c>
    </row>
    <row r="4" spans="1:36" ht="18.75">
      <c r="L4" s="2"/>
      <c r="M4" s="2"/>
      <c r="N4" s="2"/>
      <c r="O4" s="2"/>
      <c r="P4" s="2"/>
      <c r="Q4" s="2"/>
      <c r="W4" s="35"/>
    </row>
    <row r="5" spans="1:36" ht="15.75">
      <c r="L5" s="2"/>
      <c r="M5" s="2"/>
      <c r="N5" s="2"/>
      <c r="O5" s="2"/>
      <c r="P5" s="2"/>
      <c r="Q5" s="2"/>
      <c r="U5" s="36"/>
      <c r="V5" s="36"/>
      <c r="W5" s="36" t="s">
        <v>286</v>
      </c>
    </row>
    <row r="6" spans="1:36" ht="15.75">
      <c r="L6" s="2"/>
      <c r="M6" s="2"/>
      <c r="N6" s="2"/>
      <c r="O6" s="2"/>
      <c r="P6" s="2"/>
      <c r="Q6" s="2"/>
      <c r="U6" s="36"/>
      <c r="V6" s="36"/>
      <c r="W6" s="36"/>
    </row>
    <row r="7" spans="1:36" ht="15.75">
      <c r="L7" s="2"/>
      <c r="M7" s="2"/>
      <c r="N7" s="2"/>
      <c r="O7" s="2"/>
      <c r="P7" s="2"/>
      <c r="Q7" s="2"/>
      <c r="U7" s="36"/>
      <c r="V7" s="36"/>
      <c r="W7" s="36" t="s">
        <v>287</v>
      </c>
    </row>
    <row r="8" spans="1:36" ht="18.75">
      <c r="B8" s="32"/>
      <c r="C8" s="32"/>
      <c r="D8" s="32"/>
      <c r="E8" s="32"/>
      <c r="F8" s="38" t="s">
        <v>22</v>
      </c>
      <c r="G8" s="38"/>
      <c r="H8" s="38"/>
      <c r="I8" s="38"/>
      <c r="J8" s="38"/>
      <c r="K8" s="38"/>
      <c r="L8" s="38"/>
      <c r="M8" s="38"/>
      <c r="N8" s="38"/>
      <c r="O8" s="38"/>
      <c r="P8" s="32"/>
      <c r="Q8" s="32"/>
      <c r="R8" s="32"/>
      <c r="S8" s="32"/>
      <c r="U8" s="36"/>
      <c r="V8" s="36"/>
      <c r="W8" s="36"/>
    </row>
    <row r="9" spans="1:36" ht="18.75">
      <c r="B9" s="33"/>
      <c r="C9" s="33"/>
      <c r="D9" s="33"/>
      <c r="E9" s="33"/>
      <c r="F9" s="39" t="s">
        <v>281</v>
      </c>
      <c r="G9" s="39"/>
      <c r="H9" s="39"/>
      <c r="I9" s="39"/>
      <c r="J9" s="39"/>
      <c r="K9" s="39"/>
      <c r="L9" s="39"/>
      <c r="M9" s="39"/>
      <c r="N9" s="39"/>
      <c r="O9" s="39"/>
      <c r="P9" s="33"/>
      <c r="Q9" s="33"/>
      <c r="R9" s="33"/>
      <c r="S9" s="33"/>
      <c r="U9" s="36"/>
      <c r="V9" s="36"/>
    </row>
    <row r="10" spans="1:36" ht="15.75" customHeight="1"/>
    <row r="11" spans="1:36" ht="21.75" customHeight="1">
      <c r="B11" s="37"/>
      <c r="C11" s="37"/>
      <c r="D11" s="37"/>
      <c r="E11" s="37"/>
      <c r="F11" s="47" t="s">
        <v>160</v>
      </c>
      <c r="G11" s="47"/>
      <c r="H11" s="47"/>
      <c r="I11" s="47"/>
      <c r="J11" s="47"/>
      <c r="K11" s="47"/>
      <c r="L11" s="47"/>
      <c r="M11" s="47"/>
      <c r="N11" s="47"/>
      <c r="O11" s="37"/>
      <c r="P11" s="37"/>
      <c r="Q11" s="37"/>
      <c r="R11" s="37"/>
      <c r="S11" s="37"/>
      <c r="T11" s="37"/>
      <c r="U11" s="37"/>
      <c r="V11" s="37"/>
      <c r="W11" s="37"/>
    </row>
    <row r="12" spans="1:36" ht="15.75" customHeight="1">
      <c r="A12" s="40" t="s">
        <v>278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</row>
    <row r="14" spans="1:36" ht="16.5" customHeight="1">
      <c r="A14" s="47" t="s">
        <v>159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</row>
    <row r="15" spans="1:36" ht="15" customHeight="1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"/>
      <c r="S15" s="3"/>
      <c r="T15" s="31"/>
      <c r="U15" s="31"/>
      <c r="V15" s="31"/>
      <c r="W15" s="31"/>
    </row>
    <row r="16" spans="1:36" s="2" customFormat="1" ht="15.75" customHeight="1">
      <c r="A16" s="50" t="s">
        <v>280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s="2" customFormat="1" ht="15.75" customHeight="1">
      <c r="A17" s="40" t="s">
        <v>279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s="2" customFormat="1" ht="15.75" customHeight="1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s="6" customFormat="1" ht="33.75" customHeight="1">
      <c r="A19" s="46" t="s">
        <v>21</v>
      </c>
      <c r="B19" s="46" t="s">
        <v>1</v>
      </c>
      <c r="C19" s="51" t="s">
        <v>0</v>
      </c>
      <c r="D19" s="46" t="s">
        <v>20</v>
      </c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</row>
    <row r="20" spans="1:36" ht="83.25" customHeight="1">
      <c r="A20" s="46"/>
      <c r="B20" s="46"/>
      <c r="C20" s="52"/>
      <c r="D20" s="46" t="s">
        <v>282</v>
      </c>
      <c r="E20" s="46"/>
      <c r="F20" s="46"/>
      <c r="G20" s="46"/>
      <c r="H20" s="46"/>
      <c r="I20" s="46"/>
      <c r="J20" s="46"/>
      <c r="K20" s="46"/>
      <c r="L20" s="46" t="s">
        <v>125</v>
      </c>
      <c r="M20" s="46"/>
      <c r="N20" s="46"/>
      <c r="O20" s="46"/>
      <c r="P20" s="46"/>
      <c r="Q20" s="46"/>
      <c r="R20" s="49" t="s">
        <v>2</v>
      </c>
      <c r="S20" s="49"/>
      <c r="T20" s="46" t="s">
        <v>3</v>
      </c>
      <c r="U20" s="46"/>
      <c r="V20" s="46"/>
      <c r="W20" s="46"/>
    </row>
    <row r="21" spans="1:36" s="7" customFormat="1" ht="102.75" customHeight="1">
      <c r="A21" s="46"/>
      <c r="B21" s="46"/>
      <c r="C21" s="52"/>
      <c r="D21" s="43" t="s">
        <v>119</v>
      </c>
      <c r="E21" s="45"/>
      <c r="F21" s="43" t="s">
        <v>120</v>
      </c>
      <c r="G21" s="45"/>
      <c r="H21" s="43" t="s">
        <v>121</v>
      </c>
      <c r="I21" s="44"/>
      <c r="J21" s="43" t="s">
        <v>149</v>
      </c>
      <c r="K21" s="44"/>
      <c r="L21" s="43" t="s">
        <v>122</v>
      </c>
      <c r="M21" s="45"/>
      <c r="N21" s="43" t="s">
        <v>123</v>
      </c>
      <c r="O21" s="45"/>
      <c r="P21" s="43" t="s">
        <v>124</v>
      </c>
      <c r="Q21" s="45"/>
      <c r="R21" s="43" t="s">
        <v>154</v>
      </c>
      <c r="S21" s="44"/>
      <c r="T21" s="41" t="s">
        <v>155</v>
      </c>
      <c r="U21" s="42"/>
      <c r="V21" s="49" t="s">
        <v>156</v>
      </c>
      <c r="W21" s="49"/>
    </row>
    <row r="22" spans="1:36" ht="128.25" customHeight="1">
      <c r="A22" s="46"/>
      <c r="B22" s="46"/>
      <c r="C22" s="53"/>
      <c r="D22" s="8" t="s">
        <v>18</v>
      </c>
      <c r="E22" s="8" t="s">
        <v>19</v>
      </c>
      <c r="F22" s="8" t="s">
        <v>18</v>
      </c>
      <c r="G22" s="8" t="s">
        <v>19</v>
      </c>
      <c r="H22" s="8" t="s">
        <v>18</v>
      </c>
      <c r="I22" s="8" t="s">
        <v>19</v>
      </c>
      <c r="J22" s="8" t="s">
        <v>18</v>
      </c>
      <c r="K22" s="8" t="s">
        <v>19</v>
      </c>
      <c r="L22" s="8" t="s">
        <v>18</v>
      </c>
      <c r="M22" s="8" t="s">
        <v>19</v>
      </c>
      <c r="N22" s="8" t="s">
        <v>18</v>
      </c>
      <c r="O22" s="8" t="s">
        <v>19</v>
      </c>
      <c r="P22" s="8" t="s">
        <v>18</v>
      </c>
      <c r="Q22" s="8" t="s">
        <v>19</v>
      </c>
      <c r="R22" s="8" t="s">
        <v>18</v>
      </c>
      <c r="S22" s="8" t="s">
        <v>19</v>
      </c>
      <c r="T22" s="8" t="s">
        <v>18</v>
      </c>
      <c r="U22" s="8" t="s">
        <v>19</v>
      </c>
      <c r="V22" s="8" t="s">
        <v>18</v>
      </c>
      <c r="W22" s="8" t="s">
        <v>19</v>
      </c>
    </row>
    <row r="23" spans="1:36" s="12" customFormat="1" ht="15.75">
      <c r="A23" s="9">
        <v>1</v>
      </c>
      <c r="B23" s="10">
        <v>2</v>
      </c>
      <c r="C23" s="9">
        <v>3</v>
      </c>
      <c r="D23" s="11" t="s">
        <v>8</v>
      </c>
      <c r="E23" s="11" t="s">
        <v>9</v>
      </c>
      <c r="F23" s="11" t="s">
        <v>10</v>
      </c>
      <c r="G23" s="11" t="s">
        <v>15</v>
      </c>
      <c r="H23" s="11" t="s">
        <v>150</v>
      </c>
      <c r="I23" s="11" t="s">
        <v>151</v>
      </c>
      <c r="J23" s="11" t="s">
        <v>152</v>
      </c>
      <c r="K23" s="11" t="s">
        <v>153</v>
      </c>
      <c r="L23" s="11" t="s">
        <v>4</v>
      </c>
      <c r="M23" s="11" t="s">
        <v>5</v>
      </c>
      <c r="N23" s="11" t="s">
        <v>11</v>
      </c>
      <c r="O23" s="11" t="s">
        <v>12</v>
      </c>
      <c r="P23" s="11" t="s">
        <v>157</v>
      </c>
      <c r="Q23" s="11" t="s">
        <v>158</v>
      </c>
      <c r="R23" s="11" t="s">
        <v>6</v>
      </c>
      <c r="S23" s="11" t="s">
        <v>7</v>
      </c>
      <c r="T23" s="11" t="s">
        <v>13</v>
      </c>
      <c r="U23" s="11" t="s">
        <v>14</v>
      </c>
      <c r="V23" s="11" t="s">
        <v>16</v>
      </c>
      <c r="W23" s="11" t="s">
        <v>17</v>
      </c>
      <c r="X23" s="12" t="s">
        <v>258</v>
      </c>
      <c r="Y23" s="12" t="s">
        <v>259</v>
      </c>
      <c r="Z23" s="12" t="s">
        <v>275</v>
      </c>
      <c r="AA23" s="12" t="s">
        <v>276</v>
      </c>
    </row>
    <row r="24" spans="1:36" ht="15">
      <c r="A24" s="13">
        <v>0</v>
      </c>
      <c r="B24" s="14" t="s">
        <v>23</v>
      </c>
      <c r="C24" s="15" t="s">
        <v>24</v>
      </c>
      <c r="D24" s="54">
        <v>2.16</v>
      </c>
      <c r="E24" s="54" t="s">
        <v>38</v>
      </c>
      <c r="F24" s="54">
        <v>9.68</v>
      </c>
      <c r="G24" s="54" t="s">
        <v>38</v>
      </c>
      <c r="H24" s="54">
        <v>6.048</v>
      </c>
      <c r="I24" s="54" t="s">
        <v>38</v>
      </c>
      <c r="J24" s="54">
        <v>56.06</v>
      </c>
      <c r="K24" s="54" t="s">
        <v>38</v>
      </c>
      <c r="L24" s="54">
        <v>0.4</v>
      </c>
      <c r="M24" s="54" t="s">
        <v>38</v>
      </c>
      <c r="N24" s="54">
        <v>65.286699999999996</v>
      </c>
      <c r="O24" s="54" t="s">
        <v>38</v>
      </c>
      <c r="P24" s="54" t="s">
        <v>38</v>
      </c>
      <c r="Q24" s="54" t="s">
        <v>38</v>
      </c>
      <c r="R24" s="54">
        <v>322.64999999999998</v>
      </c>
      <c r="S24" s="54" t="s">
        <v>38</v>
      </c>
      <c r="T24" s="54">
        <v>5.0199999999999996</v>
      </c>
      <c r="U24" s="54" t="s">
        <v>38</v>
      </c>
      <c r="V24" s="54">
        <f>V26+V28+V30</f>
        <v>623.68356724</v>
      </c>
      <c r="W24" s="54" t="s">
        <v>38</v>
      </c>
      <c r="X24" s="16">
        <f>R24+T24+V24</f>
        <v>951.35356723999996</v>
      </c>
      <c r="Y24" s="16">
        <f>X24/1.2</f>
        <v>792.79463936666662</v>
      </c>
      <c r="Z24" s="1">
        <f>D24+F24+L24</f>
        <v>12.24</v>
      </c>
      <c r="AA24" s="1">
        <f>H24+J24+N24</f>
        <v>127.3947</v>
      </c>
    </row>
    <row r="25" spans="1:36" ht="15">
      <c r="A25" s="13" t="s">
        <v>25</v>
      </c>
      <c r="B25" s="14" t="s">
        <v>26</v>
      </c>
      <c r="C25" s="15" t="s">
        <v>24</v>
      </c>
      <c r="D25" s="54" t="s">
        <v>38</v>
      </c>
      <c r="E25" s="54" t="s">
        <v>38</v>
      </c>
      <c r="F25" s="54">
        <v>9.68</v>
      </c>
      <c r="G25" s="54" t="s">
        <v>38</v>
      </c>
      <c r="H25" s="54" t="s">
        <v>38</v>
      </c>
      <c r="I25" s="54" t="s">
        <v>38</v>
      </c>
      <c r="J25" s="54">
        <v>56.06</v>
      </c>
      <c r="K25" s="54" t="s">
        <v>38</v>
      </c>
      <c r="L25" s="54" t="s">
        <v>38</v>
      </c>
      <c r="M25" s="54" t="s">
        <v>38</v>
      </c>
      <c r="N25" s="54">
        <v>39.5167</v>
      </c>
      <c r="O25" s="54" t="s">
        <v>38</v>
      </c>
      <c r="P25" s="54" t="s">
        <v>38</v>
      </c>
      <c r="Q25" s="54" t="s">
        <v>38</v>
      </c>
      <c r="R25" s="54">
        <v>322.64999999999998</v>
      </c>
      <c r="S25" s="54" t="s">
        <v>38</v>
      </c>
      <c r="T25" s="54" t="s">
        <v>38</v>
      </c>
      <c r="U25" s="54" t="s">
        <v>38</v>
      </c>
      <c r="V25" s="54" t="s">
        <v>38</v>
      </c>
      <c r="W25" s="54" t="s">
        <v>38</v>
      </c>
      <c r="X25" s="16">
        <f>R25</f>
        <v>322.64999999999998</v>
      </c>
      <c r="Y25" s="16">
        <f t="shared" ref="Y25:Y88" si="0">X25/1.2</f>
        <v>268.875</v>
      </c>
      <c r="Z25" s="1" t="e">
        <f t="shared" ref="Z25:Z88" si="1">D25+F25+L25</f>
        <v>#VALUE!</v>
      </c>
      <c r="AA25" s="1" t="e">
        <f t="shared" ref="AA25:AA88" si="2">H25+J25+N25</f>
        <v>#VALUE!</v>
      </c>
    </row>
    <row r="26" spans="1:36" ht="15">
      <c r="A26" s="13" t="s">
        <v>27</v>
      </c>
      <c r="B26" s="14" t="s">
        <v>28</v>
      </c>
      <c r="C26" s="15" t="s">
        <v>24</v>
      </c>
      <c r="D26" s="54" t="s">
        <v>38</v>
      </c>
      <c r="E26" s="54" t="s">
        <v>38</v>
      </c>
      <c r="F26" s="54" t="s">
        <v>38</v>
      </c>
      <c r="G26" s="54" t="s">
        <v>38</v>
      </c>
      <c r="H26" s="54" t="s">
        <v>38</v>
      </c>
      <c r="I26" s="54" t="s">
        <v>38</v>
      </c>
      <c r="J26" s="54" t="s">
        <v>38</v>
      </c>
      <c r="K26" s="54" t="s">
        <v>38</v>
      </c>
      <c r="L26" s="54">
        <v>0.4</v>
      </c>
      <c r="M26" s="54" t="s">
        <v>38</v>
      </c>
      <c r="N26" s="54">
        <v>25.77</v>
      </c>
      <c r="O26" s="54" t="s">
        <v>38</v>
      </c>
      <c r="P26" s="54" t="s">
        <v>38</v>
      </c>
      <c r="Q26" s="54" t="s">
        <v>38</v>
      </c>
      <c r="R26" s="54" t="s">
        <v>38</v>
      </c>
      <c r="S26" s="54" t="s">
        <v>38</v>
      </c>
      <c r="T26" s="54" t="s">
        <v>38</v>
      </c>
      <c r="U26" s="54" t="s">
        <v>38</v>
      </c>
      <c r="V26" s="54">
        <v>430.4</v>
      </c>
      <c r="W26" s="54" t="s">
        <v>38</v>
      </c>
      <c r="X26" s="16">
        <v>143.24199999999999</v>
      </c>
      <c r="Y26" s="16">
        <f t="shared" si="0"/>
        <v>119.36833333333333</v>
      </c>
      <c r="Z26" s="1" t="e">
        <f t="shared" si="1"/>
        <v>#VALUE!</v>
      </c>
      <c r="AA26" s="1" t="e">
        <f t="shared" si="2"/>
        <v>#VALUE!</v>
      </c>
    </row>
    <row r="27" spans="1:36" ht="25.5">
      <c r="A27" s="13" t="s">
        <v>29</v>
      </c>
      <c r="B27" s="14" t="s">
        <v>30</v>
      </c>
      <c r="C27" s="15" t="s">
        <v>24</v>
      </c>
      <c r="D27" s="54" t="s">
        <v>38</v>
      </c>
      <c r="E27" s="54" t="s">
        <v>38</v>
      </c>
      <c r="F27" s="54" t="s">
        <v>38</v>
      </c>
      <c r="G27" s="54" t="s">
        <v>38</v>
      </c>
      <c r="H27" s="54" t="s">
        <v>38</v>
      </c>
      <c r="I27" s="54" t="s">
        <v>38</v>
      </c>
      <c r="J27" s="54" t="s">
        <v>38</v>
      </c>
      <c r="K27" s="54" t="s">
        <v>38</v>
      </c>
      <c r="L27" s="54" t="s">
        <v>38</v>
      </c>
      <c r="M27" s="54" t="s">
        <v>38</v>
      </c>
      <c r="N27" s="54" t="s">
        <v>38</v>
      </c>
      <c r="O27" s="54" t="s">
        <v>38</v>
      </c>
      <c r="P27" s="54" t="s">
        <v>38</v>
      </c>
      <c r="Q27" s="54" t="s">
        <v>38</v>
      </c>
      <c r="R27" s="54" t="s">
        <v>38</v>
      </c>
      <c r="S27" s="54" t="s">
        <v>38</v>
      </c>
      <c r="T27" s="54" t="s">
        <v>38</v>
      </c>
      <c r="U27" s="54" t="s">
        <v>38</v>
      </c>
      <c r="V27" s="54" t="s">
        <v>38</v>
      </c>
      <c r="W27" s="54" t="s">
        <v>38</v>
      </c>
      <c r="X27" s="16" t="e">
        <f t="shared" ref="X27:X88" si="3">R27+T27+V27</f>
        <v>#VALUE!</v>
      </c>
      <c r="Y27" s="16" t="e">
        <f t="shared" si="0"/>
        <v>#VALUE!</v>
      </c>
      <c r="Z27" s="1" t="e">
        <f t="shared" si="1"/>
        <v>#VALUE!</v>
      </c>
      <c r="AA27" s="1" t="e">
        <f t="shared" si="2"/>
        <v>#VALUE!</v>
      </c>
    </row>
    <row r="28" spans="1:36" ht="15">
      <c r="A28" s="13" t="s">
        <v>31</v>
      </c>
      <c r="B28" s="14" t="s">
        <v>32</v>
      </c>
      <c r="C28" s="15" t="s">
        <v>24</v>
      </c>
      <c r="D28" s="54">
        <v>2.16</v>
      </c>
      <c r="E28" s="54"/>
      <c r="F28" s="54" t="s">
        <v>38</v>
      </c>
      <c r="G28" s="54" t="s">
        <v>38</v>
      </c>
      <c r="H28" s="54">
        <v>6.048</v>
      </c>
      <c r="I28" s="54" t="s">
        <v>38</v>
      </c>
      <c r="J28" s="54" t="s">
        <v>38</v>
      </c>
      <c r="K28" s="54" t="s">
        <v>38</v>
      </c>
      <c r="L28" s="54" t="s">
        <v>38</v>
      </c>
      <c r="M28" s="54" t="s">
        <v>38</v>
      </c>
      <c r="N28" s="54" t="s">
        <v>38</v>
      </c>
      <c r="O28" s="54" t="s">
        <v>38</v>
      </c>
      <c r="P28" s="54" t="s">
        <v>38</v>
      </c>
      <c r="Q28" s="54" t="s">
        <v>38</v>
      </c>
      <c r="R28" s="54" t="s">
        <v>38</v>
      </c>
      <c r="S28" s="54" t="s">
        <v>38</v>
      </c>
      <c r="T28" s="54" t="s">
        <v>38</v>
      </c>
      <c r="U28" s="54" t="s">
        <v>38</v>
      </c>
      <c r="V28" s="54">
        <v>124.85</v>
      </c>
      <c r="W28" s="54" t="s">
        <v>38</v>
      </c>
      <c r="X28" s="16">
        <v>124.85</v>
      </c>
      <c r="Y28" s="16">
        <f t="shared" si="0"/>
        <v>104.04166666666667</v>
      </c>
      <c r="Z28" s="1" t="e">
        <f t="shared" si="1"/>
        <v>#VALUE!</v>
      </c>
      <c r="AA28" s="1" t="e">
        <f t="shared" si="2"/>
        <v>#VALUE!</v>
      </c>
    </row>
    <row r="29" spans="1:36" ht="15">
      <c r="A29" s="13" t="s">
        <v>33</v>
      </c>
      <c r="B29" s="14" t="s">
        <v>34</v>
      </c>
      <c r="C29" s="15" t="s">
        <v>24</v>
      </c>
      <c r="D29" s="54" t="s">
        <v>38</v>
      </c>
      <c r="E29" s="54" t="s">
        <v>38</v>
      </c>
      <c r="F29" s="54" t="s">
        <v>38</v>
      </c>
      <c r="G29" s="54" t="s">
        <v>38</v>
      </c>
      <c r="H29" s="54" t="s">
        <v>38</v>
      </c>
      <c r="I29" s="54" t="s">
        <v>38</v>
      </c>
      <c r="J29" s="54" t="s">
        <v>38</v>
      </c>
      <c r="K29" s="54" t="s">
        <v>38</v>
      </c>
      <c r="L29" s="54" t="s">
        <v>38</v>
      </c>
      <c r="M29" s="54" t="s">
        <v>38</v>
      </c>
      <c r="N29" s="54" t="s">
        <v>38</v>
      </c>
      <c r="O29" s="54" t="s">
        <v>38</v>
      </c>
      <c r="P29" s="54" t="s">
        <v>38</v>
      </c>
      <c r="Q29" s="54" t="s">
        <v>38</v>
      </c>
      <c r="R29" s="54" t="s">
        <v>38</v>
      </c>
      <c r="S29" s="54" t="s">
        <v>38</v>
      </c>
      <c r="T29" s="54" t="s">
        <v>38</v>
      </c>
      <c r="U29" s="54" t="s">
        <v>38</v>
      </c>
      <c r="V29" s="54" t="s">
        <v>38</v>
      </c>
      <c r="W29" s="54" t="s">
        <v>38</v>
      </c>
      <c r="X29" s="16" t="e">
        <f t="shared" si="3"/>
        <v>#VALUE!</v>
      </c>
      <c r="Y29" s="16" t="e">
        <f t="shared" si="0"/>
        <v>#VALUE!</v>
      </c>
      <c r="Z29" s="1" t="e">
        <f t="shared" si="1"/>
        <v>#VALUE!</v>
      </c>
      <c r="AA29" s="1" t="e">
        <f t="shared" si="2"/>
        <v>#VALUE!</v>
      </c>
    </row>
    <row r="30" spans="1:36" ht="15">
      <c r="A30" s="13" t="s">
        <v>35</v>
      </c>
      <c r="B30" s="14" t="s">
        <v>36</v>
      </c>
      <c r="C30" s="15" t="s">
        <v>24</v>
      </c>
      <c r="D30" s="54" t="s">
        <v>38</v>
      </c>
      <c r="E30" s="54" t="s">
        <v>38</v>
      </c>
      <c r="F30" s="54" t="s">
        <v>38</v>
      </c>
      <c r="G30" s="54" t="s">
        <v>38</v>
      </c>
      <c r="H30" s="54" t="s">
        <v>38</v>
      </c>
      <c r="I30" s="54" t="s">
        <v>38</v>
      </c>
      <c r="J30" s="54" t="s">
        <v>38</v>
      </c>
      <c r="K30" s="54" t="s">
        <v>38</v>
      </c>
      <c r="L30" s="54" t="s">
        <v>38</v>
      </c>
      <c r="M30" s="54" t="s">
        <v>38</v>
      </c>
      <c r="N30" s="54" t="s">
        <v>38</v>
      </c>
      <c r="O30" s="54" t="s">
        <v>38</v>
      </c>
      <c r="P30" s="54" t="s">
        <v>38</v>
      </c>
      <c r="Q30" s="54" t="s">
        <v>38</v>
      </c>
      <c r="R30" s="54" t="s">
        <v>38</v>
      </c>
      <c r="S30" s="54" t="s">
        <v>38</v>
      </c>
      <c r="T30" s="54">
        <v>5.0199999999999996</v>
      </c>
      <c r="U30" s="54" t="s">
        <v>38</v>
      </c>
      <c r="V30" s="55">
        <f>V148+V150+V151+V152</f>
        <v>68.433567240000002</v>
      </c>
      <c r="W30" s="54" t="s">
        <v>38</v>
      </c>
      <c r="X30" s="16">
        <f>V30+T30</f>
        <v>73.453567239999998</v>
      </c>
      <c r="Y30" s="16">
        <f t="shared" si="0"/>
        <v>61.211306033333337</v>
      </c>
      <c r="Z30" s="1" t="e">
        <f t="shared" si="1"/>
        <v>#VALUE!</v>
      </c>
      <c r="AA30" s="1" t="e">
        <f t="shared" si="2"/>
        <v>#VALUE!</v>
      </c>
    </row>
    <row r="31" spans="1:36" ht="15">
      <c r="A31" s="13"/>
      <c r="B31" s="17"/>
      <c r="C31" s="18"/>
      <c r="D31" s="54" t="s">
        <v>38</v>
      </c>
      <c r="E31" s="54" t="s">
        <v>38</v>
      </c>
      <c r="F31" s="54" t="s">
        <v>38</v>
      </c>
      <c r="G31" s="54" t="s">
        <v>38</v>
      </c>
      <c r="H31" s="54" t="s">
        <v>38</v>
      </c>
      <c r="I31" s="54" t="s">
        <v>38</v>
      </c>
      <c r="J31" s="54" t="s">
        <v>38</v>
      </c>
      <c r="K31" s="54" t="s">
        <v>38</v>
      </c>
      <c r="L31" s="54" t="s">
        <v>38</v>
      </c>
      <c r="M31" s="54" t="s">
        <v>38</v>
      </c>
      <c r="N31" s="54" t="s">
        <v>38</v>
      </c>
      <c r="O31" s="54" t="s">
        <v>38</v>
      </c>
      <c r="P31" s="54" t="s">
        <v>38</v>
      </c>
      <c r="Q31" s="54" t="s">
        <v>38</v>
      </c>
      <c r="R31" s="54" t="s">
        <v>38</v>
      </c>
      <c r="S31" s="54" t="s">
        <v>38</v>
      </c>
      <c r="T31" s="54" t="s">
        <v>38</v>
      </c>
      <c r="U31" s="54" t="s">
        <v>38</v>
      </c>
      <c r="V31" s="54" t="s">
        <v>38</v>
      </c>
      <c r="W31" s="54" t="s">
        <v>38</v>
      </c>
      <c r="X31" s="16" t="e">
        <f t="shared" si="3"/>
        <v>#VALUE!</v>
      </c>
      <c r="Y31" s="16" t="e">
        <f t="shared" si="0"/>
        <v>#VALUE!</v>
      </c>
      <c r="Z31" s="1" t="e">
        <f t="shared" si="1"/>
        <v>#VALUE!</v>
      </c>
      <c r="AA31" s="1" t="e">
        <f t="shared" si="2"/>
        <v>#VALUE!</v>
      </c>
    </row>
    <row r="32" spans="1:36" ht="15">
      <c r="A32" s="13">
        <v>1</v>
      </c>
      <c r="B32" s="14" t="s">
        <v>37</v>
      </c>
      <c r="C32" s="15" t="s">
        <v>24</v>
      </c>
      <c r="D32" s="54">
        <v>2.16</v>
      </c>
      <c r="E32" s="54" t="s">
        <v>38</v>
      </c>
      <c r="F32" s="54">
        <v>9.68</v>
      </c>
      <c r="G32" s="54" t="s">
        <v>38</v>
      </c>
      <c r="H32" s="54">
        <v>6.048</v>
      </c>
      <c r="I32" s="54" t="s">
        <v>38</v>
      </c>
      <c r="J32" s="54">
        <v>56.06</v>
      </c>
      <c r="K32" s="54" t="s">
        <v>38</v>
      </c>
      <c r="L32" s="54">
        <v>0.4</v>
      </c>
      <c r="M32" s="54" t="s">
        <v>38</v>
      </c>
      <c r="N32" s="54">
        <v>61.77</v>
      </c>
      <c r="O32" s="54" t="s">
        <v>38</v>
      </c>
      <c r="P32" s="54" t="s">
        <v>38</v>
      </c>
      <c r="Q32" s="54" t="s">
        <v>38</v>
      </c>
      <c r="R32" s="54">
        <v>322.64999999999998</v>
      </c>
      <c r="S32" s="54" t="s">
        <v>38</v>
      </c>
      <c r="T32" s="54">
        <v>5.0199999999999996</v>
      </c>
      <c r="U32" s="54" t="s">
        <v>38</v>
      </c>
      <c r="V32" s="54" t="s">
        <v>38</v>
      </c>
      <c r="W32" s="54" t="s">
        <v>38</v>
      </c>
      <c r="X32" s="16">
        <v>664.19</v>
      </c>
      <c r="Y32" s="16">
        <f t="shared" si="0"/>
        <v>553.49166666666679</v>
      </c>
      <c r="Z32" s="1">
        <f t="shared" si="1"/>
        <v>12.24</v>
      </c>
      <c r="AA32" s="1">
        <f t="shared" si="2"/>
        <v>123.87800000000001</v>
      </c>
    </row>
    <row r="33" spans="1:27" ht="15">
      <c r="A33" s="19" t="s">
        <v>39</v>
      </c>
      <c r="B33" s="14" t="s">
        <v>40</v>
      </c>
      <c r="C33" s="15" t="s">
        <v>24</v>
      </c>
      <c r="D33" s="54" t="s">
        <v>38</v>
      </c>
      <c r="E33" s="54" t="s">
        <v>38</v>
      </c>
      <c r="F33" s="54">
        <v>9.68</v>
      </c>
      <c r="G33" s="54" t="s">
        <v>38</v>
      </c>
      <c r="H33" s="54" t="s">
        <v>38</v>
      </c>
      <c r="I33" s="54" t="s">
        <v>38</v>
      </c>
      <c r="J33" s="54">
        <v>56.06</v>
      </c>
      <c r="K33" s="54" t="s">
        <v>38</v>
      </c>
      <c r="L33" s="54" t="s">
        <v>38</v>
      </c>
      <c r="M33" s="54" t="s">
        <v>38</v>
      </c>
      <c r="N33" s="54">
        <v>39.5167</v>
      </c>
      <c r="O33" s="54" t="s">
        <v>38</v>
      </c>
      <c r="P33" s="54" t="s">
        <v>38</v>
      </c>
      <c r="Q33" s="54" t="s">
        <v>38</v>
      </c>
      <c r="R33" s="54" t="s">
        <v>38</v>
      </c>
      <c r="S33" s="54" t="s">
        <v>38</v>
      </c>
      <c r="T33" s="54" t="s">
        <v>38</v>
      </c>
      <c r="U33" s="54" t="s">
        <v>38</v>
      </c>
      <c r="V33" s="54" t="s">
        <v>38</v>
      </c>
      <c r="W33" s="54" t="s">
        <v>38</v>
      </c>
      <c r="X33" s="16" t="e">
        <f t="shared" si="3"/>
        <v>#VALUE!</v>
      </c>
      <c r="Y33" s="16" t="e">
        <f t="shared" si="0"/>
        <v>#VALUE!</v>
      </c>
      <c r="Z33" s="1" t="e">
        <f t="shared" si="1"/>
        <v>#VALUE!</v>
      </c>
      <c r="AA33" s="1" t="e">
        <f t="shared" si="2"/>
        <v>#VALUE!</v>
      </c>
    </row>
    <row r="34" spans="1:27" ht="25.5">
      <c r="A34" s="19" t="s">
        <v>41</v>
      </c>
      <c r="B34" s="14" t="s">
        <v>42</v>
      </c>
      <c r="C34" s="15" t="s">
        <v>24</v>
      </c>
      <c r="D34" s="54" t="s">
        <v>38</v>
      </c>
      <c r="E34" s="54" t="s">
        <v>38</v>
      </c>
      <c r="F34" s="54" t="s">
        <v>38</v>
      </c>
      <c r="G34" s="54" t="s">
        <v>38</v>
      </c>
      <c r="H34" s="54" t="s">
        <v>38</v>
      </c>
      <c r="I34" s="54" t="s">
        <v>38</v>
      </c>
      <c r="J34" s="54" t="s">
        <v>38</v>
      </c>
      <c r="K34" s="54" t="s">
        <v>38</v>
      </c>
      <c r="L34" s="54" t="s">
        <v>38</v>
      </c>
      <c r="M34" s="54" t="s">
        <v>38</v>
      </c>
      <c r="N34" s="54" t="s">
        <v>38</v>
      </c>
      <c r="O34" s="54" t="s">
        <v>38</v>
      </c>
      <c r="P34" s="54" t="s">
        <v>38</v>
      </c>
      <c r="Q34" s="54" t="s">
        <v>38</v>
      </c>
      <c r="R34" s="54">
        <f>R35+R46+R52</f>
        <v>322.64986800000003</v>
      </c>
      <c r="S34" s="54" t="s">
        <v>38</v>
      </c>
      <c r="T34" s="54" t="s">
        <v>38</v>
      </c>
      <c r="U34" s="54" t="s">
        <v>38</v>
      </c>
      <c r="V34" s="54" t="s">
        <v>38</v>
      </c>
      <c r="W34" s="54" t="s">
        <v>38</v>
      </c>
      <c r="X34" s="16">
        <f t="shared" ref="X34:X35" si="4">R34</f>
        <v>322.64986800000003</v>
      </c>
      <c r="Y34" s="16">
        <f t="shared" si="0"/>
        <v>268.87489000000005</v>
      </c>
      <c r="Z34" s="1" t="e">
        <f t="shared" si="1"/>
        <v>#VALUE!</v>
      </c>
      <c r="AA34" s="1" t="e">
        <f t="shared" si="2"/>
        <v>#VALUE!</v>
      </c>
    </row>
    <row r="35" spans="1:27" ht="33.75" customHeight="1">
      <c r="A35" s="19" t="s">
        <v>43</v>
      </c>
      <c r="B35" s="20" t="s">
        <v>44</v>
      </c>
      <c r="C35" s="15" t="s">
        <v>24</v>
      </c>
      <c r="D35" s="54" t="s">
        <v>38</v>
      </c>
      <c r="E35" s="54" t="s">
        <v>38</v>
      </c>
      <c r="F35" s="54">
        <v>7.62</v>
      </c>
      <c r="G35" s="54" t="s">
        <v>38</v>
      </c>
      <c r="H35" s="54" t="s">
        <v>38</v>
      </c>
      <c r="I35" s="54" t="s">
        <v>38</v>
      </c>
      <c r="J35" s="54">
        <v>39.24</v>
      </c>
      <c r="K35" s="54" t="s">
        <v>38</v>
      </c>
      <c r="L35" s="54" t="s">
        <v>38</v>
      </c>
      <c r="M35" s="54" t="s">
        <v>38</v>
      </c>
      <c r="N35" s="54">
        <v>39.5167</v>
      </c>
      <c r="O35" s="54" t="s">
        <v>38</v>
      </c>
      <c r="P35" s="54" t="s">
        <v>38</v>
      </c>
      <c r="Q35" s="54" t="s">
        <v>38</v>
      </c>
      <c r="R35" s="54">
        <f>R36+R41</f>
        <v>215.074872</v>
      </c>
      <c r="S35" s="54" t="s">
        <v>38</v>
      </c>
      <c r="T35" s="54" t="s">
        <v>38</v>
      </c>
      <c r="U35" s="54" t="s">
        <v>38</v>
      </c>
      <c r="V35" s="54" t="s">
        <v>38</v>
      </c>
      <c r="W35" s="54" t="s">
        <v>38</v>
      </c>
      <c r="X35" s="16">
        <f t="shared" si="4"/>
        <v>215.074872</v>
      </c>
      <c r="Y35" s="16">
        <f t="shared" si="0"/>
        <v>179.22906</v>
      </c>
      <c r="Z35" s="1" t="e">
        <f t="shared" si="1"/>
        <v>#VALUE!</v>
      </c>
      <c r="AA35" s="1" t="e">
        <f t="shared" si="2"/>
        <v>#VALUE!</v>
      </c>
    </row>
    <row r="36" spans="1:27" ht="33.75" customHeight="1">
      <c r="A36" s="19" t="s">
        <v>43</v>
      </c>
      <c r="B36" s="20" t="s">
        <v>45</v>
      </c>
      <c r="C36" s="15" t="s">
        <v>24</v>
      </c>
      <c r="D36" s="54" t="s">
        <v>38</v>
      </c>
      <c r="E36" s="54" t="s">
        <v>38</v>
      </c>
      <c r="F36" s="54" t="s">
        <v>38</v>
      </c>
      <c r="G36" s="54" t="s">
        <v>38</v>
      </c>
      <c r="H36" s="54" t="s">
        <v>38</v>
      </c>
      <c r="I36" s="54" t="s">
        <v>38</v>
      </c>
      <c r="J36" s="54" t="s">
        <v>38</v>
      </c>
      <c r="K36" s="54" t="s">
        <v>38</v>
      </c>
      <c r="L36" s="54" t="s">
        <v>38</v>
      </c>
      <c r="M36" s="54" t="s">
        <v>38</v>
      </c>
      <c r="N36" s="54">
        <v>39.5167</v>
      </c>
      <c r="O36" s="54" t="s">
        <v>38</v>
      </c>
      <c r="P36" s="54" t="s">
        <v>38</v>
      </c>
      <c r="Q36" s="54" t="s">
        <v>38</v>
      </c>
      <c r="R36" s="54">
        <f>R37+R38+R39+R40</f>
        <v>68.42047199999999</v>
      </c>
      <c r="S36" s="54" t="s">
        <v>38</v>
      </c>
      <c r="T36" s="54" t="s">
        <v>38</v>
      </c>
      <c r="U36" s="54" t="s">
        <v>38</v>
      </c>
      <c r="V36" s="54" t="s">
        <v>38</v>
      </c>
      <c r="W36" s="54" t="s">
        <v>38</v>
      </c>
      <c r="X36" s="16">
        <f>R36</f>
        <v>68.42047199999999</v>
      </c>
      <c r="Y36" s="16">
        <f t="shared" si="0"/>
        <v>57.017059999999994</v>
      </c>
      <c r="Z36" s="1" t="e">
        <f t="shared" si="1"/>
        <v>#VALUE!</v>
      </c>
      <c r="AA36" s="1" t="e">
        <f t="shared" si="2"/>
        <v>#VALUE!</v>
      </c>
    </row>
    <row r="37" spans="1:27" ht="41.25" customHeight="1">
      <c r="A37" s="19" t="s">
        <v>43</v>
      </c>
      <c r="B37" s="21" t="s">
        <v>129</v>
      </c>
      <c r="C37" s="15" t="s">
        <v>24</v>
      </c>
      <c r="D37" s="54" t="s">
        <v>38</v>
      </c>
      <c r="E37" s="54" t="s">
        <v>38</v>
      </c>
      <c r="F37" s="54" t="s">
        <v>38</v>
      </c>
      <c r="G37" s="54" t="s">
        <v>38</v>
      </c>
      <c r="H37" s="54" t="s">
        <v>38</v>
      </c>
      <c r="I37" s="54" t="s">
        <v>38</v>
      </c>
      <c r="J37" s="54" t="s">
        <v>38</v>
      </c>
      <c r="K37" s="54" t="s">
        <v>38</v>
      </c>
      <c r="L37" s="54" t="s">
        <v>38</v>
      </c>
      <c r="M37" s="54" t="s">
        <v>38</v>
      </c>
      <c r="N37" s="54">
        <v>38.090699999999998</v>
      </c>
      <c r="O37" s="54" t="s">
        <v>38</v>
      </c>
      <c r="P37" s="54" t="s">
        <v>38</v>
      </c>
      <c r="Q37" s="54" t="s">
        <v>38</v>
      </c>
      <c r="R37" s="54">
        <f>50.51771*1.2</f>
        <v>60.621251999999998</v>
      </c>
      <c r="S37" s="54" t="s">
        <v>38</v>
      </c>
      <c r="T37" s="54" t="s">
        <v>38</v>
      </c>
      <c r="U37" s="54" t="s">
        <v>38</v>
      </c>
      <c r="V37" s="54" t="s">
        <v>38</v>
      </c>
      <c r="W37" s="54" t="s">
        <v>38</v>
      </c>
      <c r="X37" s="16" t="e">
        <f t="shared" si="3"/>
        <v>#VALUE!</v>
      </c>
      <c r="Y37" s="16" t="e">
        <f t="shared" si="0"/>
        <v>#VALUE!</v>
      </c>
      <c r="Z37" s="1" t="e">
        <f t="shared" si="1"/>
        <v>#VALUE!</v>
      </c>
      <c r="AA37" s="1" t="e">
        <f t="shared" si="2"/>
        <v>#VALUE!</v>
      </c>
    </row>
    <row r="38" spans="1:27" ht="41.25" customHeight="1">
      <c r="A38" s="19" t="s">
        <v>43</v>
      </c>
      <c r="B38" s="21" t="s">
        <v>130</v>
      </c>
      <c r="C38" s="15" t="s">
        <v>24</v>
      </c>
      <c r="D38" s="54" t="s">
        <v>38</v>
      </c>
      <c r="E38" s="54" t="s">
        <v>38</v>
      </c>
      <c r="F38" s="54" t="s">
        <v>38</v>
      </c>
      <c r="G38" s="54" t="s">
        <v>38</v>
      </c>
      <c r="H38" s="54" t="s">
        <v>38</v>
      </c>
      <c r="I38" s="54" t="s">
        <v>38</v>
      </c>
      <c r="J38" s="54" t="s">
        <v>38</v>
      </c>
      <c r="K38" s="54" t="s">
        <v>38</v>
      </c>
      <c r="L38" s="54" t="s">
        <v>38</v>
      </c>
      <c r="M38" s="54" t="s">
        <v>38</v>
      </c>
      <c r="N38" s="54">
        <v>0.88200000000000001</v>
      </c>
      <c r="O38" s="54" t="s">
        <v>38</v>
      </c>
      <c r="P38" s="54" t="s">
        <v>38</v>
      </c>
      <c r="Q38" s="54" t="s">
        <v>38</v>
      </c>
      <c r="R38" s="54">
        <f>2.3483*1.2</f>
        <v>2.8179599999999998</v>
      </c>
      <c r="S38" s="54" t="s">
        <v>38</v>
      </c>
      <c r="T38" s="54" t="s">
        <v>38</v>
      </c>
      <c r="U38" s="54" t="s">
        <v>38</v>
      </c>
      <c r="V38" s="54" t="s">
        <v>38</v>
      </c>
      <c r="W38" s="54" t="s">
        <v>38</v>
      </c>
      <c r="X38" s="16" t="e">
        <f t="shared" si="3"/>
        <v>#VALUE!</v>
      </c>
      <c r="Y38" s="16" t="e">
        <f t="shared" si="0"/>
        <v>#VALUE!</v>
      </c>
      <c r="Z38" s="1" t="e">
        <f t="shared" si="1"/>
        <v>#VALUE!</v>
      </c>
      <c r="AA38" s="1" t="e">
        <f t="shared" si="2"/>
        <v>#VALUE!</v>
      </c>
    </row>
    <row r="39" spans="1:27" ht="41.25" customHeight="1">
      <c r="A39" s="19" t="s">
        <v>43</v>
      </c>
      <c r="B39" s="21" t="s">
        <v>131</v>
      </c>
      <c r="C39" s="15" t="s">
        <v>24</v>
      </c>
      <c r="D39" s="54" t="s">
        <v>38</v>
      </c>
      <c r="E39" s="54" t="s">
        <v>38</v>
      </c>
      <c r="F39" s="54" t="s">
        <v>38</v>
      </c>
      <c r="G39" s="54" t="s">
        <v>38</v>
      </c>
      <c r="H39" s="54" t="s">
        <v>38</v>
      </c>
      <c r="I39" s="54" t="s">
        <v>38</v>
      </c>
      <c r="J39" s="54" t="s">
        <v>38</v>
      </c>
      <c r="K39" s="54" t="s">
        <v>38</v>
      </c>
      <c r="L39" s="54" t="s">
        <v>38</v>
      </c>
      <c r="M39" s="54" t="s">
        <v>38</v>
      </c>
      <c r="N39" s="54">
        <v>0.54400000000000004</v>
      </c>
      <c r="O39" s="54" t="s">
        <v>38</v>
      </c>
      <c r="P39" s="54" t="s">
        <v>38</v>
      </c>
      <c r="Q39" s="54" t="s">
        <v>38</v>
      </c>
      <c r="R39" s="54">
        <f>1.76122*1.2</f>
        <v>2.113464</v>
      </c>
      <c r="S39" s="54" t="s">
        <v>38</v>
      </c>
      <c r="T39" s="54" t="s">
        <v>38</v>
      </c>
      <c r="U39" s="54" t="s">
        <v>38</v>
      </c>
      <c r="V39" s="54" t="s">
        <v>38</v>
      </c>
      <c r="W39" s="54" t="s">
        <v>38</v>
      </c>
      <c r="X39" s="16" t="e">
        <f t="shared" si="3"/>
        <v>#VALUE!</v>
      </c>
      <c r="Y39" s="16" t="e">
        <f t="shared" si="0"/>
        <v>#VALUE!</v>
      </c>
      <c r="Z39" s="1" t="e">
        <f t="shared" si="1"/>
        <v>#VALUE!</v>
      </c>
      <c r="AA39" s="1" t="e">
        <f t="shared" si="2"/>
        <v>#VALUE!</v>
      </c>
    </row>
    <row r="40" spans="1:27" ht="51.75" customHeight="1">
      <c r="A40" s="19" t="s">
        <v>43</v>
      </c>
      <c r="B40" s="21" t="s">
        <v>145</v>
      </c>
      <c r="C40" s="15" t="s">
        <v>24</v>
      </c>
      <c r="D40" s="54" t="s">
        <v>38</v>
      </c>
      <c r="E40" s="54" t="s">
        <v>38</v>
      </c>
      <c r="F40" s="54" t="s">
        <v>38</v>
      </c>
      <c r="G40" s="54" t="s">
        <v>38</v>
      </c>
      <c r="H40" s="54" t="s">
        <v>38</v>
      </c>
      <c r="I40" s="54" t="s">
        <v>38</v>
      </c>
      <c r="J40" s="54" t="s">
        <v>38</v>
      </c>
      <c r="K40" s="54" t="s">
        <v>38</v>
      </c>
      <c r="L40" s="54" t="s">
        <v>38</v>
      </c>
      <c r="M40" s="54" t="s">
        <v>38</v>
      </c>
      <c r="N40" s="54" t="s">
        <v>38</v>
      </c>
      <c r="O40" s="54" t="s">
        <v>38</v>
      </c>
      <c r="P40" s="54" t="s">
        <v>38</v>
      </c>
      <c r="Q40" s="54" t="s">
        <v>38</v>
      </c>
      <c r="R40" s="54">
        <f>2.38983*1.2</f>
        <v>2.8677959999999998</v>
      </c>
      <c r="S40" s="54" t="s">
        <v>38</v>
      </c>
      <c r="T40" s="54" t="s">
        <v>38</v>
      </c>
      <c r="U40" s="54" t="s">
        <v>38</v>
      </c>
      <c r="V40" s="54" t="s">
        <v>38</v>
      </c>
      <c r="W40" s="54" t="s">
        <v>38</v>
      </c>
      <c r="X40" s="16" t="e">
        <f t="shared" si="3"/>
        <v>#VALUE!</v>
      </c>
      <c r="Y40" s="16" t="e">
        <f t="shared" si="0"/>
        <v>#VALUE!</v>
      </c>
      <c r="Z40" s="1" t="e">
        <f t="shared" si="1"/>
        <v>#VALUE!</v>
      </c>
      <c r="AA40" s="1" t="e">
        <f t="shared" si="2"/>
        <v>#VALUE!</v>
      </c>
    </row>
    <row r="41" spans="1:27" ht="45">
      <c r="A41" s="19" t="s">
        <v>43</v>
      </c>
      <c r="B41" s="20" t="s">
        <v>46</v>
      </c>
      <c r="C41" s="15" t="s">
        <v>24</v>
      </c>
      <c r="D41" s="54" t="s">
        <v>38</v>
      </c>
      <c r="E41" s="54" t="s">
        <v>38</v>
      </c>
      <c r="F41" s="54">
        <v>7.62</v>
      </c>
      <c r="G41" s="54" t="s">
        <v>38</v>
      </c>
      <c r="H41" s="54" t="s">
        <v>38</v>
      </c>
      <c r="I41" s="54" t="s">
        <v>38</v>
      </c>
      <c r="J41" s="54">
        <v>39.24</v>
      </c>
      <c r="K41" s="54" t="s">
        <v>38</v>
      </c>
      <c r="L41" s="54" t="s">
        <v>38</v>
      </c>
      <c r="M41" s="54" t="s">
        <v>38</v>
      </c>
      <c r="N41" s="54" t="s">
        <v>38</v>
      </c>
      <c r="O41" s="54" t="s">
        <v>38</v>
      </c>
      <c r="P41" s="54" t="s">
        <v>38</v>
      </c>
      <c r="Q41" s="54" t="s">
        <v>38</v>
      </c>
      <c r="R41" s="54">
        <f>R42+R43+R44+R45</f>
        <v>146.65440000000001</v>
      </c>
      <c r="S41" s="54" t="s">
        <v>38</v>
      </c>
      <c r="T41" s="54" t="s">
        <v>38</v>
      </c>
      <c r="U41" s="54" t="s">
        <v>38</v>
      </c>
      <c r="V41" s="54" t="s">
        <v>38</v>
      </c>
      <c r="W41" s="54" t="s">
        <v>38</v>
      </c>
      <c r="X41" s="16">
        <f>R41</f>
        <v>146.65440000000001</v>
      </c>
      <c r="Y41" s="16">
        <f t="shared" si="0"/>
        <v>122.21200000000002</v>
      </c>
      <c r="Z41" s="1" t="e">
        <f t="shared" si="1"/>
        <v>#VALUE!</v>
      </c>
      <c r="AA41" s="1" t="e">
        <f t="shared" si="2"/>
        <v>#VALUE!</v>
      </c>
    </row>
    <row r="42" spans="1:27" ht="38.25">
      <c r="A42" s="19" t="s">
        <v>43</v>
      </c>
      <c r="B42" s="21" t="s">
        <v>136</v>
      </c>
      <c r="C42" s="15" t="s">
        <v>24</v>
      </c>
      <c r="D42" s="54" t="s">
        <v>38</v>
      </c>
      <c r="E42" s="54" t="s">
        <v>38</v>
      </c>
      <c r="F42" s="54" t="s">
        <v>38</v>
      </c>
      <c r="G42" s="54" t="s">
        <v>38</v>
      </c>
      <c r="H42" s="54" t="s">
        <v>38</v>
      </c>
      <c r="I42" s="54" t="s">
        <v>38</v>
      </c>
      <c r="J42" s="54">
        <v>28.47</v>
      </c>
      <c r="K42" s="54" t="s">
        <v>38</v>
      </c>
      <c r="L42" s="54" t="s">
        <v>38</v>
      </c>
      <c r="M42" s="54" t="s">
        <v>38</v>
      </c>
      <c r="N42" s="54" t="s">
        <v>38</v>
      </c>
      <c r="O42" s="54" t="s">
        <v>38</v>
      </c>
      <c r="P42" s="54" t="s">
        <v>38</v>
      </c>
      <c r="Q42" s="54" t="s">
        <v>38</v>
      </c>
      <c r="R42" s="54">
        <f>48.8848*1.2</f>
        <v>58.661759999999994</v>
      </c>
      <c r="S42" s="54" t="s">
        <v>38</v>
      </c>
      <c r="T42" s="54" t="s">
        <v>38</v>
      </c>
      <c r="U42" s="54" t="s">
        <v>38</v>
      </c>
      <c r="V42" s="54" t="s">
        <v>38</v>
      </c>
      <c r="W42" s="54" t="s">
        <v>38</v>
      </c>
      <c r="X42" s="16" t="e">
        <f t="shared" si="3"/>
        <v>#VALUE!</v>
      </c>
      <c r="Y42" s="16" t="e">
        <f t="shared" si="0"/>
        <v>#VALUE!</v>
      </c>
      <c r="Z42" s="1" t="e">
        <f t="shared" si="1"/>
        <v>#VALUE!</v>
      </c>
      <c r="AA42" s="1" t="e">
        <f t="shared" si="2"/>
        <v>#VALUE!</v>
      </c>
    </row>
    <row r="43" spans="1:27" ht="38.25">
      <c r="A43" s="19" t="s">
        <v>43</v>
      </c>
      <c r="B43" s="21" t="s">
        <v>137</v>
      </c>
      <c r="C43" s="15" t="s">
        <v>24</v>
      </c>
      <c r="D43" s="54" t="s">
        <v>38</v>
      </c>
      <c r="E43" s="54" t="s">
        <v>38</v>
      </c>
      <c r="F43" s="54" t="s">
        <v>38</v>
      </c>
      <c r="G43" s="54" t="s">
        <v>38</v>
      </c>
      <c r="H43" s="54" t="s">
        <v>38</v>
      </c>
      <c r="I43" s="54" t="s">
        <v>38</v>
      </c>
      <c r="J43" s="54">
        <v>2.2999999999999998</v>
      </c>
      <c r="K43" s="54" t="s">
        <v>38</v>
      </c>
      <c r="L43" s="54" t="s">
        <v>38</v>
      </c>
      <c r="M43" s="54" t="s">
        <v>38</v>
      </c>
      <c r="N43" s="54" t="s">
        <v>38</v>
      </c>
      <c r="O43" s="54" t="s">
        <v>38</v>
      </c>
      <c r="P43" s="54" t="s">
        <v>38</v>
      </c>
      <c r="Q43" s="54" t="s">
        <v>38</v>
      </c>
      <c r="R43" s="54">
        <f>6.1106*1.2</f>
        <v>7.3327199999999992</v>
      </c>
      <c r="S43" s="54" t="s">
        <v>38</v>
      </c>
      <c r="T43" s="54" t="s">
        <v>38</v>
      </c>
      <c r="U43" s="54" t="s">
        <v>38</v>
      </c>
      <c r="V43" s="54" t="s">
        <v>38</v>
      </c>
      <c r="W43" s="54" t="s">
        <v>38</v>
      </c>
      <c r="X43" s="16" t="e">
        <f t="shared" si="3"/>
        <v>#VALUE!</v>
      </c>
      <c r="Y43" s="16" t="e">
        <f t="shared" si="0"/>
        <v>#VALUE!</v>
      </c>
      <c r="Z43" s="1" t="e">
        <f t="shared" si="1"/>
        <v>#VALUE!</v>
      </c>
      <c r="AA43" s="1" t="e">
        <f t="shared" si="2"/>
        <v>#VALUE!</v>
      </c>
    </row>
    <row r="44" spans="1:27" ht="42" customHeight="1">
      <c r="A44" s="19" t="s">
        <v>43</v>
      </c>
      <c r="B44" s="21" t="s">
        <v>138</v>
      </c>
      <c r="C44" s="15" t="s">
        <v>24</v>
      </c>
      <c r="D44" s="54" t="s">
        <v>38</v>
      </c>
      <c r="E44" s="54" t="s">
        <v>38</v>
      </c>
      <c r="F44" s="54" t="s">
        <v>38</v>
      </c>
      <c r="G44" s="54" t="s">
        <v>38</v>
      </c>
      <c r="H44" s="54" t="s">
        <v>38</v>
      </c>
      <c r="I44" s="54" t="s">
        <v>38</v>
      </c>
      <c r="J44" s="54">
        <v>8.4700000000000006</v>
      </c>
      <c r="K44" s="54" t="s">
        <v>38</v>
      </c>
      <c r="L44" s="54" t="s">
        <v>38</v>
      </c>
      <c r="M44" s="54" t="s">
        <v>38</v>
      </c>
      <c r="N44" s="54" t="s">
        <v>38</v>
      </c>
      <c r="O44" s="54" t="s">
        <v>38</v>
      </c>
      <c r="P44" s="54" t="s">
        <v>38</v>
      </c>
      <c r="Q44" s="54" t="s">
        <v>38</v>
      </c>
      <c r="R44" s="54">
        <f>30.553*1.2</f>
        <v>36.663600000000002</v>
      </c>
      <c r="S44" s="54" t="s">
        <v>38</v>
      </c>
      <c r="T44" s="54" t="s">
        <v>38</v>
      </c>
      <c r="U44" s="54" t="s">
        <v>38</v>
      </c>
      <c r="V44" s="54" t="s">
        <v>38</v>
      </c>
      <c r="W44" s="54" t="s">
        <v>38</v>
      </c>
      <c r="X44" s="16" t="e">
        <f t="shared" si="3"/>
        <v>#VALUE!</v>
      </c>
      <c r="Y44" s="16" t="e">
        <f t="shared" si="0"/>
        <v>#VALUE!</v>
      </c>
      <c r="Z44" s="1" t="e">
        <f t="shared" si="1"/>
        <v>#VALUE!</v>
      </c>
      <c r="AA44" s="1" t="e">
        <f t="shared" si="2"/>
        <v>#VALUE!</v>
      </c>
    </row>
    <row r="45" spans="1:27" ht="38.25">
      <c r="A45" s="19" t="s">
        <v>43</v>
      </c>
      <c r="B45" s="21" t="s">
        <v>144</v>
      </c>
      <c r="C45" s="15" t="s">
        <v>24</v>
      </c>
      <c r="D45" s="54" t="s">
        <v>38</v>
      </c>
      <c r="E45" s="54" t="s">
        <v>38</v>
      </c>
      <c r="F45" s="54">
        <v>7.62</v>
      </c>
      <c r="G45" s="54" t="s">
        <v>38</v>
      </c>
      <c r="H45" s="54" t="s">
        <v>38</v>
      </c>
      <c r="I45" s="54" t="s">
        <v>38</v>
      </c>
      <c r="J45" s="54" t="s">
        <v>38</v>
      </c>
      <c r="K45" s="54" t="s">
        <v>38</v>
      </c>
      <c r="L45" s="54" t="s">
        <v>38</v>
      </c>
      <c r="M45" s="54" t="s">
        <v>38</v>
      </c>
      <c r="N45" s="54" t="s">
        <v>38</v>
      </c>
      <c r="O45" s="54" t="s">
        <v>38</v>
      </c>
      <c r="P45" s="54" t="s">
        <v>38</v>
      </c>
      <c r="Q45" s="54" t="s">
        <v>38</v>
      </c>
      <c r="R45" s="54">
        <f>36.6636*1.2</f>
        <v>43.996320000000004</v>
      </c>
      <c r="S45" s="54" t="s">
        <v>38</v>
      </c>
      <c r="T45" s="54" t="s">
        <v>38</v>
      </c>
      <c r="U45" s="54" t="s">
        <v>38</v>
      </c>
      <c r="V45" s="54" t="s">
        <v>38</v>
      </c>
      <c r="W45" s="54" t="s">
        <v>38</v>
      </c>
      <c r="X45" s="16" t="e">
        <f t="shared" si="3"/>
        <v>#VALUE!</v>
      </c>
      <c r="Y45" s="16" t="e">
        <f t="shared" si="0"/>
        <v>#VALUE!</v>
      </c>
      <c r="Z45" s="1" t="e">
        <f t="shared" si="1"/>
        <v>#VALUE!</v>
      </c>
      <c r="AA45" s="1" t="e">
        <f t="shared" si="2"/>
        <v>#VALUE!</v>
      </c>
    </row>
    <row r="46" spans="1:27" ht="31.5" customHeight="1">
      <c r="A46" s="19" t="s">
        <v>47</v>
      </c>
      <c r="B46" s="20" t="s">
        <v>126</v>
      </c>
      <c r="C46" s="15" t="s">
        <v>24</v>
      </c>
      <c r="D46" s="54" t="s">
        <v>38</v>
      </c>
      <c r="E46" s="54" t="s">
        <v>38</v>
      </c>
      <c r="F46" s="54">
        <v>2.06</v>
      </c>
      <c r="G46" s="54" t="s">
        <v>38</v>
      </c>
      <c r="H46" s="54" t="s">
        <v>38</v>
      </c>
      <c r="I46" s="54" t="s">
        <v>38</v>
      </c>
      <c r="J46" s="54">
        <v>16.82</v>
      </c>
      <c r="K46" s="54" t="s">
        <v>38</v>
      </c>
      <c r="L46" s="54" t="s">
        <v>38</v>
      </c>
      <c r="M46" s="54" t="s">
        <v>38</v>
      </c>
      <c r="N46" s="54" t="s">
        <v>38</v>
      </c>
      <c r="O46" s="54" t="s">
        <v>38</v>
      </c>
      <c r="P46" s="54" t="s">
        <v>38</v>
      </c>
      <c r="Q46" s="54" t="s">
        <v>38</v>
      </c>
      <c r="R46" s="54">
        <f>R47+R48+R49+R50+R51</f>
        <v>69.490595999999996</v>
      </c>
      <c r="S46" s="54" t="s">
        <v>38</v>
      </c>
      <c r="T46" s="54" t="s">
        <v>38</v>
      </c>
      <c r="U46" s="54" t="s">
        <v>38</v>
      </c>
      <c r="V46" s="54" t="s">
        <v>38</v>
      </c>
      <c r="W46" s="54" t="s">
        <v>38</v>
      </c>
      <c r="X46" s="16">
        <f>R46</f>
        <v>69.490595999999996</v>
      </c>
      <c r="Y46" s="16">
        <f t="shared" si="0"/>
        <v>57.908830000000002</v>
      </c>
      <c r="Z46" s="1" t="e">
        <f t="shared" si="1"/>
        <v>#VALUE!</v>
      </c>
      <c r="AA46" s="1" t="e">
        <f t="shared" si="2"/>
        <v>#VALUE!</v>
      </c>
    </row>
    <row r="47" spans="1:27" ht="31.5" customHeight="1">
      <c r="A47" s="19" t="s">
        <v>47</v>
      </c>
      <c r="B47" s="21" t="s">
        <v>139</v>
      </c>
      <c r="C47" s="15" t="s">
        <v>24</v>
      </c>
      <c r="D47" s="54" t="s">
        <v>38</v>
      </c>
      <c r="E47" s="54" t="s">
        <v>38</v>
      </c>
      <c r="F47" s="54" t="s">
        <v>38</v>
      </c>
      <c r="G47" s="54" t="s">
        <v>38</v>
      </c>
      <c r="H47" s="54" t="s">
        <v>38</v>
      </c>
      <c r="I47" s="54" t="s">
        <v>38</v>
      </c>
      <c r="J47" s="54" t="s">
        <v>38</v>
      </c>
      <c r="K47" s="54" t="s">
        <v>38</v>
      </c>
      <c r="L47" s="54" t="s">
        <v>38</v>
      </c>
      <c r="M47" s="54" t="s">
        <v>38</v>
      </c>
      <c r="N47" s="54" t="s">
        <v>38</v>
      </c>
      <c r="O47" s="54" t="s">
        <v>38</v>
      </c>
      <c r="P47" s="54" t="s">
        <v>38</v>
      </c>
      <c r="Q47" s="54" t="s">
        <v>38</v>
      </c>
      <c r="R47" s="54">
        <f>2.38983*1.2</f>
        <v>2.8677959999999998</v>
      </c>
      <c r="S47" s="54" t="s">
        <v>38</v>
      </c>
      <c r="T47" s="54" t="s">
        <v>38</v>
      </c>
      <c r="U47" s="54" t="s">
        <v>38</v>
      </c>
      <c r="V47" s="54" t="s">
        <v>38</v>
      </c>
      <c r="W47" s="54" t="s">
        <v>38</v>
      </c>
      <c r="X47" s="16" t="e">
        <f t="shared" si="3"/>
        <v>#VALUE!</v>
      </c>
      <c r="Y47" s="16" t="e">
        <f t="shared" si="0"/>
        <v>#VALUE!</v>
      </c>
      <c r="Z47" s="1" t="e">
        <f t="shared" si="1"/>
        <v>#VALUE!</v>
      </c>
      <c r="AA47" s="1" t="e">
        <f t="shared" si="2"/>
        <v>#VALUE!</v>
      </c>
    </row>
    <row r="48" spans="1:27" ht="31.5" customHeight="1">
      <c r="A48" s="19" t="s">
        <v>47</v>
      </c>
      <c r="B48" s="21" t="s">
        <v>140</v>
      </c>
      <c r="C48" s="15" t="s">
        <v>24</v>
      </c>
      <c r="D48" s="54" t="s">
        <v>38</v>
      </c>
      <c r="E48" s="54" t="s">
        <v>38</v>
      </c>
      <c r="F48" s="54" t="s">
        <v>38</v>
      </c>
      <c r="G48" s="54" t="s">
        <v>38</v>
      </c>
      <c r="H48" s="54" t="s">
        <v>38</v>
      </c>
      <c r="I48" s="54" t="s">
        <v>38</v>
      </c>
      <c r="J48" s="54">
        <v>8.08</v>
      </c>
      <c r="K48" s="54" t="s">
        <v>38</v>
      </c>
      <c r="L48" s="54" t="s">
        <v>38</v>
      </c>
      <c r="M48" s="54" t="s">
        <v>38</v>
      </c>
      <c r="N48" s="54" t="s">
        <v>38</v>
      </c>
      <c r="O48" s="54" t="s">
        <v>38</v>
      </c>
      <c r="P48" s="54" t="s">
        <v>38</v>
      </c>
      <c r="Q48" s="54" t="s">
        <v>38</v>
      </c>
      <c r="R48" s="54">
        <f>13.87975*1.2</f>
        <v>16.6557</v>
      </c>
      <c r="S48" s="54" t="s">
        <v>38</v>
      </c>
      <c r="T48" s="54" t="s">
        <v>38</v>
      </c>
      <c r="U48" s="54" t="s">
        <v>38</v>
      </c>
      <c r="V48" s="54" t="s">
        <v>38</v>
      </c>
      <c r="W48" s="54" t="s">
        <v>38</v>
      </c>
      <c r="X48" s="16" t="e">
        <f t="shared" si="3"/>
        <v>#VALUE!</v>
      </c>
      <c r="Y48" s="16" t="e">
        <f t="shared" si="0"/>
        <v>#VALUE!</v>
      </c>
      <c r="Z48" s="1" t="e">
        <f t="shared" si="1"/>
        <v>#VALUE!</v>
      </c>
      <c r="AA48" s="1" t="e">
        <f t="shared" si="2"/>
        <v>#VALUE!</v>
      </c>
    </row>
    <row r="49" spans="1:28" ht="31.5" customHeight="1">
      <c r="A49" s="19" t="s">
        <v>47</v>
      </c>
      <c r="B49" s="21" t="s">
        <v>141</v>
      </c>
      <c r="C49" s="15" t="s">
        <v>24</v>
      </c>
      <c r="D49" s="54" t="s">
        <v>38</v>
      </c>
      <c r="E49" s="54" t="s">
        <v>38</v>
      </c>
      <c r="F49" s="54" t="s">
        <v>38</v>
      </c>
      <c r="G49" s="54" t="s">
        <v>38</v>
      </c>
      <c r="H49" s="54" t="s">
        <v>38</v>
      </c>
      <c r="I49" s="54" t="s">
        <v>38</v>
      </c>
      <c r="J49" s="54">
        <v>1.04</v>
      </c>
      <c r="K49" s="54" t="s">
        <v>38</v>
      </c>
      <c r="L49" s="54" t="s">
        <v>38</v>
      </c>
      <c r="M49" s="54" t="s">
        <v>38</v>
      </c>
      <c r="N49" s="54" t="s">
        <v>38</v>
      </c>
      <c r="O49" s="54" t="s">
        <v>38</v>
      </c>
      <c r="P49" s="54" t="s">
        <v>38</v>
      </c>
      <c r="Q49" s="54" t="s">
        <v>38</v>
      </c>
      <c r="R49" s="54">
        <f>2.77595*1.2</f>
        <v>3.33114</v>
      </c>
      <c r="S49" s="54" t="s">
        <v>38</v>
      </c>
      <c r="T49" s="54" t="s">
        <v>38</v>
      </c>
      <c r="U49" s="54" t="s">
        <v>38</v>
      </c>
      <c r="V49" s="54" t="s">
        <v>38</v>
      </c>
      <c r="W49" s="54" t="s">
        <v>38</v>
      </c>
      <c r="X49" s="16" t="e">
        <f t="shared" si="3"/>
        <v>#VALUE!</v>
      </c>
      <c r="Y49" s="16" t="e">
        <f t="shared" si="0"/>
        <v>#VALUE!</v>
      </c>
      <c r="Z49" s="1" t="e">
        <f t="shared" si="1"/>
        <v>#VALUE!</v>
      </c>
      <c r="AA49" s="1" t="e">
        <f t="shared" si="2"/>
        <v>#VALUE!</v>
      </c>
    </row>
    <row r="50" spans="1:28" ht="31.5" customHeight="1">
      <c r="A50" s="19" t="s">
        <v>47</v>
      </c>
      <c r="B50" s="21" t="s">
        <v>142</v>
      </c>
      <c r="C50" s="15" t="s">
        <v>24</v>
      </c>
      <c r="D50" s="54" t="s">
        <v>38</v>
      </c>
      <c r="E50" s="54" t="s">
        <v>38</v>
      </c>
      <c r="F50" s="54" t="s">
        <v>38</v>
      </c>
      <c r="G50" s="54" t="s">
        <v>38</v>
      </c>
      <c r="H50" s="54" t="s">
        <v>38</v>
      </c>
      <c r="I50" s="54" t="s">
        <v>38</v>
      </c>
      <c r="J50" s="54">
        <v>7.69</v>
      </c>
      <c r="K50" s="54" t="s">
        <v>38</v>
      </c>
      <c r="L50" s="54" t="s">
        <v>38</v>
      </c>
      <c r="M50" s="54" t="s">
        <v>38</v>
      </c>
      <c r="N50" s="54" t="s">
        <v>38</v>
      </c>
      <c r="O50" s="54" t="s">
        <v>38</v>
      </c>
      <c r="P50" s="54" t="s">
        <v>38</v>
      </c>
      <c r="Q50" s="54" t="s">
        <v>38</v>
      </c>
      <c r="R50" s="54">
        <f>27.7595*1.2</f>
        <v>33.311399999999999</v>
      </c>
      <c r="S50" s="54" t="s">
        <v>38</v>
      </c>
      <c r="T50" s="54" t="s">
        <v>38</v>
      </c>
      <c r="U50" s="54" t="s">
        <v>38</v>
      </c>
      <c r="V50" s="54" t="s">
        <v>38</v>
      </c>
      <c r="W50" s="54" t="s">
        <v>38</v>
      </c>
      <c r="X50" s="16" t="e">
        <f t="shared" si="3"/>
        <v>#VALUE!</v>
      </c>
      <c r="Y50" s="16" t="e">
        <f t="shared" si="0"/>
        <v>#VALUE!</v>
      </c>
      <c r="Z50" s="1" t="e">
        <f t="shared" si="1"/>
        <v>#VALUE!</v>
      </c>
      <c r="AA50" s="1" t="e">
        <f t="shared" si="2"/>
        <v>#VALUE!</v>
      </c>
    </row>
    <row r="51" spans="1:28" ht="25.5">
      <c r="A51" s="19" t="s">
        <v>47</v>
      </c>
      <c r="B51" s="21" t="s">
        <v>143</v>
      </c>
      <c r="C51" s="15" t="s">
        <v>24</v>
      </c>
      <c r="D51" s="54" t="s">
        <v>38</v>
      </c>
      <c r="E51" s="54" t="s">
        <v>38</v>
      </c>
      <c r="F51" s="54">
        <v>2.06</v>
      </c>
      <c r="G51" s="54" t="s">
        <v>38</v>
      </c>
      <c r="H51" s="54" t="s">
        <v>38</v>
      </c>
      <c r="I51" s="54" t="s">
        <v>38</v>
      </c>
      <c r="J51" s="54" t="s">
        <v>38</v>
      </c>
      <c r="K51" s="54" t="s">
        <v>38</v>
      </c>
      <c r="L51" s="54" t="s">
        <v>38</v>
      </c>
      <c r="M51" s="54" t="s">
        <v>38</v>
      </c>
      <c r="N51" s="54" t="s">
        <v>38</v>
      </c>
      <c r="O51" s="54" t="s">
        <v>38</v>
      </c>
      <c r="P51" s="54" t="s">
        <v>38</v>
      </c>
      <c r="Q51" s="54" t="s">
        <v>38</v>
      </c>
      <c r="R51" s="54">
        <f>11.1038*1.2</f>
        <v>13.32456</v>
      </c>
      <c r="S51" s="54" t="s">
        <v>38</v>
      </c>
      <c r="T51" s="54" t="s">
        <v>38</v>
      </c>
      <c r="U51" s="54" t="s">
        <v>38</v>
      </c>
      <c r="V51" s="54" t="s">
        <v>38</v>
      </c>
      <c r="W51" s="54" t="s">
        <v>38</v>
      </c>
      <c r="X51" s="16" t="e">
        <f t="shared" si="3"/>
        <v>#VALUE!</v>
      </c>
      <c r="Y51" s="16" t="e">
        <f t="shared" si="0"/>
        <v>#VALUE!</v>
      </c>
      <c r="Z51" s="1" t="e">
        <f t="shared" si="1"/>
        <v>#VALUE!</v>
      </c>
      <c r="AA51" s="1" t="e">
        <f t="shared" si="2"/>
        <v>#VALUE!</v>
      </c>
    </row>
    <row r="52" spans="1:28" ht="30">
      <c r="A52" s="19" t="s">
        <v>127</v>
      </c>
      <c r="B52" s="20" t="s">
        <v>128</v>
      </c>
      <c r="C52" s="15" t="s">
        <v>24</v>
      </c>
      <c r="D52" s="54" t="s">
        <v>38</v>
      </c>
      <c r="E52" s="54" t="s">
        <v>38</v>
      </c>
      <c r="F52" s="54" t="s">
        <v>38</v>
      </c>
      <c r="G52" s="54" t="s">
        <v>38</v>
      </c>
      <c r="H52" s="54" t="s">
        <v>38</v>
      </c>
      <c r="I52" s="54" t="s">
        <v>38</v>
      </c>
      <c r="J52" s="54" t="s">
        <v>38</v>
      </c>
      <c r="K52" s="54" t="s">
        <v>38</v>
      </c>
      <c r="L52" s="54" t="s">
        <v>38</v>
      </c>
      <c r="M52" s="54" t="s">
        <v>38</v>
      </c>
      <c r="N52" s="54" t="s">
        <v>38</v>
      </c>
      <c r="O52" s="54" t="s">
        <v>38</v>
      </c>
      <c r="P52" s="54" t="s">
        <v>38</v>
      </c>
      <c r="Q52" s="54" t="s">
        <v>38</v>
      </c>
      <c r="R52" s="54">
        <f>R53</f>
        <v>38.084399999999995</v>
      </c>
      <c r="S52" s="54" t="s">
        <v>38</v>
      </c>
      <c r="T52" s="54" t="s">
        <v>38</v>
      </c>
      <c r="U52" s="54" t="s">
        <v>38</v>
      </c>
      <c r="V52" s="54" t="s">
        <v>38</v>
      </c>
      <c r="W52" s="54" t="s">
        <v>38</v>
      </c>
      <c r="X52" s="16">
        <f>R52</f>
        <v>38.084399999999995</v>
      </c>
      <c r="Y52" s="16">
        <f t="shared" si="0"/>
        <v>31.736999999999998</v>
      </c>
      <c r="Z52" s="1" t="e">
        <f t="shared" si="1"/>
        <v>#VALUE!</v>
      </c>
      <c r="AA52" s="1" t="e">
        <f t="shared" si="2"/>
        <v>#VALUE!</v>
      </c>
    </row>
    <row r="53" spans="1:28" ht="25.5">
      <c r="A53" s="19" t="s">
        <v>127</v>
      </c>
      <c r="B53" s="21" t="s">
        <v>147</v>
      </c>
      <c r="C53" s="15" t="s">
        <v>24</v>
      </c>
      <c r="D53" s="54" t="s">
        <v>38</v>
      </c>
      <c r="E53" s="54" t="s">
        <v>38</v>
      </c>
      <c r="F53" s="54" t="s">
        <v>38</v>
      </c>
      <c r="G53" s="54" t="s">
        <v>38</v>
      </c>
      <c r="H53" s="54" t="s">
        <v>38</v>
      </c>
      <c r="I53" s="54" t="s">
        <v>38</v>
      </c>
      <c r="J53" s="54" t="s">
        <v>38</v>
      </c>
      <c r="K53" s="54" t="s">
        <v>38</v>
      </c>
      <c r="L53" s="54" t="s">
        <v>38</v>
      </c>
      <c r="M53" s="54" t="s">
        <v>38</v>
      </c>
      <c r="N53" s="54" t="s">
        <v>38</v>
      </c>
      <c r="O53" s="54" t="s">
        <v>38</v>
      </c>
      <c r="P53" s="54" t="s">
        <v>38</v>
      </c>
      <c r="Q53" s="54" t="s">
        <v>38</v>
      </c>
      <c r="R53" s="54">
        <f>31.737*1.2</f>
        <v>38.084399999999995</v>
      </c>
      <c r="S53" s="54" t="s">
        <v>38</v>
      </c>
      <c r="T53" s="54" t="s">
        <v>38</v>
      </c>
      <c r="U53" s="54" t="s">
        <v>38</v>
      </c>
      <c r="V53" s="54" t="s">
        <v>38</v>
      </c>
      <c r="W53" s="54" t="s">
        <v>38</v>
      </c>
      <c r="X53" s="16" t="e">
        <f t="shared" si="3"/>
        <v>#VALUE!</v>
      </c>
      <c r="Y53" s="16" t="e">
        <f t="shared" si="0"/>
        <v>#VALUE!</v>
      </c>
      <c r="Z53" s="1" t="e">
        <f t="shared" si="1"/>
        <v>#VALUE!</v>
      </c>
      <c r="AA53" s="1" t="e">
        <f t="shared" si="2"/>
        <v>#VALUE!</v>
      </c>
    </row>
    <row r="54" spans="1:28" ht="15">
      <c r="A54" s="19" t="s">
        <v>48</v>
      </c>
      <c r="B54" s="14" t="s">
        <v>49</v>
      </c>
      <c r="C54" s="15" t="s">
        <v>38</v>
      </c>
      <c r="D54" s="54" t="s">
        <v>38</v>
      </c>
      <c r="E54" s="54" t="s">
        <v>38</v>
      </c>
      <c r="F54" s="54" t="s">
        <v>38</v>
      </c>
      <c r="G54" s="54" t="s">
        <v>38</v>
      </c>
      <c r="H54" s="54" t="s">
        <v>38</v>
      </c>
      <c r="I54" s="54" t="s">
        <v>38</v>
      </c>
      <c r="J54" s="54" t="s">
        <v>38</v>
      </c>
      <c r="K54" s="54" t="s">
        <v>38</v>
      </c>
      <c r="L54" s="54" t="s">
        <v>38</v>
      </c>
      <c r="M54" s="54" t="s">
        <v>38</v>
      </c>
      <c r="N54" s="54" t="s">
        <v>38</v>
      </c>
      <c r="O54" s="54" t="s">
        <v>38</v>
      </c>
      <c r="P54" s="54" t="s">
        <v>38</v>
      </c>
      <c r="Q54" s="54" t="s">
        <v>38</v>
      </c>
      <c r="R54" s="54" t="s">
        <v>38</v>
      </c>
      <c r="S54" s="54" t="s">
        <v>38</v>
      </c>
      <c r="T54" s="54" t="s">
        <v>38</v>
      </c>
      <c r="U54" s="54" t="s">
        <v>38</v>
      </c>
      <c r="V54" s="54" t="s">
        <v>38</v>
      </c>
      <c r="W54" s="54" t="s">
        <v>38</v>
      </c>
      <c r="X54" s="54" t="s">
        <v>38</v>
      </c>
      <c r="Y54" s="54" t="s">
        <v>38</v>
      </c>
      <c r="Z54" s="54" t="s">
        <v>38</v>
      </c>
      <c r="AA54" s="54" t="s">
        <v>38</v>
      </c>
      <c r="AB54" s="54" t="s">
        <v>38</v>
      </c>
    </row>
    <row r="55" spans="1:28" ht="25.5">
      <c r="A55" s="13" t="s">
        <v>50</v>
      </c>
      <c r="B55" s="22" t="s">
        <v>51</v>
      </c>
      <c r="C55" s="15" t="s">
        <v>38</v>
      </c>
      <c r="D55" s="54" t="s">
        <v>38</v>
      </c>
      <c r="E55" s="54" t="s">
        <v>38</v>
      </c>
      <c r="F55" s="54" t="s">
        <v>38</v>
      </c>
      <c r="G55" s="54" t="s">
        <v>38</v>
      </c>
      <c r="H55" s="54" t="s">
        <v>38</v>
      </c>
      <c r="I55" s="54" t="s">
        <v>38</v>
      </c>
      <c r="J55" s="54" t="s">
        <v>38</v>
      </c>
      <c r="K55" s="54" t="s">
        <v>38</v>
      </c>
      <c r="L55" s="54" t="s">
        <v>38</v>
      </c>
      <c r="M55" s="54" t="s">
        <v>38</v>
      </c>
      <c r="N55" s="54" t="s">
        <v>38</v>
      </c>
      <c r="O55" s="54" t="s">
        <v>38</v>
      </c>
      <c r="P55" s="54" t="s">
        <v>38</v>
      </c>
      <c r="Q55" s="54" t="s">
        <v>38</v>
      </c>
      <c r="R55" s="54" t="s">
        <v>38</v>
      </c>
      <c r="S55" s="54" t="s">
        <v>38</v>
      </c>
      <c r="T55" s="54" t="s">
        <v>38</v>
      </c>
      <c r="U55" s="54" t="s">
        <v>38</v>
      </c>
      <c r="V55" s="54" t="s">
        <v>38</v>
      </c>
      <c r="W55" s="54" t="s">
        <v>38</v>
      </c>
      <c r="X55" s="16" t="e">
        <f t="shared" si="3"/>
        <v>#VALUE!</v>
      </c>
      <c r="Y55" s="16" t="e">
        <f t="shared" si="0"/>
        <v>#VALUE!</v>
      </c>
      <c r="Z55" s="1" t="e">
        <f t="shared" si="1"/>
        <v>#VALUE!</v>
      </c>
      <c r="AA55" s="1" t="e">
        <f t="shared" si="2"/>
        <v>#VALUE!</v>
      </c>
    </row>
    <row r="56" spans="1:28" ht="25.5">
      <c r="A56" s="13" t="s">
        <v>52</v>
      </c>
      <c r="B56" s="22" t="s">
        <v>146</v>
      </c>
      <c r="C56" s="15" t="s">
        <v>38</v>
      </c>
      <c r="D56" s="54" t="s">
        <v>38</v>
      </c>
      <c r="E56" s="54" t="s">
        <v>38</v>
      </c>
      <c r="F56" s="54" t="s">
        <v>38</v>
      </c>
      <c r="G56" s="54" t="s">
        <v>38</v>
      </c>
      <c r="H56" s="54" t="s">
        <v>38</v>
      </c>
      <c r="I56" s="54" t="s">
        <v>38</v>
      </c>
      <c r="J56" s="54" t="s">
        <v>38</v>
      </c>
      <c r="K56" s="54" t="s">
        <v>38</v>
      </c>
      <c r="L56" s="54" t="s">
        <v>38</v>
      </c>
      <c r="M56" s="54" t="s">
        <v>38</v>
      </c>
      <c r="N56" s="54" t="s">
        <v>38</v>
      </c>
      <c r="O56" s="54" t="s">
        <v>38</v>
      </c>
      <c r="P56" s="54" t="s">
        <v>38</v>
      </c>
      <c r="Q56" s="54" t="s">
        <v>38</v>
      </c>
      <c r="R56" s="54" t="s">
        <v>38</v>
      </c>
      <c r="S56" s="54" t="s">
        <v>38</v>
      </c>
      <c r="T56" s="54" t="s">
        <v>38</v>
      </c>
      <c r="U56" s="54" t="s">
        <v>38</v>
      </c>
      <c r="V56" s="54" t="s">
        <v>38</v>
      </c>
      <c r="W56" s="54" t="s">
        <v>38</v>
      </c>
      <c r="X56" s="16" t="e">
        <f t="shared" si="3"/>
        <v>#VALUE!</v>
      </c>
      <c r="Y56" s="16" t="e">
        <f t="shared" si="0"/>
        <v>#VALUE!</v>
      </c>
      <c r="Z56" s="1" t="e">
        <f t="shared" si="1"/>
        <v>#VALUE!</v>
      </c>
      <c r="AA56" s="1" t="e">
        <f t="shared" si="2"/>
        <v>#VALUE!</v>
      </c>
    </row>
    <row r="57" spans="1:28" ht="30.75" customHeight="1">
      <c r="A57" s="19" t="s">
        <v>53</v>
      </c>
      <c r="B57" s="22" t="s">
        <v>54</v>
      </c>
      <c r="C57" s="15" t="s">
        <v>38</v>
      </c>
      <c r="D57" s="54" t="s">
        <v>38</v>
      </c>
      <c r="E57" s="54" t="s">
        <v>38</v>
      </c>
      <c r="F57" s="54" t="s">
        <v>38</v>
      </c>
      <c r="G57" s="54" t="s">
        <v>38</v>
      </c>
      <c r="H57" s="54" t="s">
        <v>38</v>
      </c>
      <c r="I57" s="54" t="s">
        <v>38</v>
      </c>
      <c r="J57" s="54" t="s">
        <v>38</v>
      </c>
      <c r="K57" s="54" t="s">
        <v>38</v>
      </c>
      <c r="L57" s="54" t="s">
        <v>38</v>
      </c>
      <c r="M57" s="54" t="s">
        <v>38</v>
      </c>
      <c r="N57" s="54" t="s">
        <v>38</v>
      </c>
      <c r="O57" s="54" t="s">
        <v>38</v>
      </c>
      <c r="P57" s="54" t="s">
        <v>38</v>
      </c>
      <c r="Q57" s="54" t="s">
        <v>38</v>
      </c>
      <c r="R57" s="54" t="s">
        <v>38</v>
      </c>
      <c r="S57" s="54" t="s">
        <v>38</v>
      </c>
      <c r="T57" s="54" t="s">
        <v>38</v>
      </c>
      <c r="U57" s="54" t="s">
        <v>38</v>
      </c>
      <c r="V57" s="54" t="s">
        <v>38</v>
      </c>
      <c r="W57" s="54" t="s">
        <v>38</v>
      </c>
      <c r="X57" s="16" t="e">
        <f t="shared" si="3"/>
        <v>#VALUE!</v>
      </c>
      <c r="Y57" s="16" t="e">
        <f t="shared" si="0"/>
        <v>#VALUE!</v>
      </c>
      <c r="Z57" s="1" t="e">
        <f t="shared" si="1"/>
        <v>#VALUE!</v>
      </c>
      <c r="AA57" s="1" t="e">
        <f t="shared" si="2"/>
        <v>#VALUE!</v>
      </c>
    </row>
    <row r="58" spans="1:28" ht="38.25">
      <c r="A58" s="13" t="s">
        <v>55</v>
      </c>
      <c r="B58" s="22" t="s">
        <v>57</v>
      </c>
      <c r="C58" s="15" t="s">
        <v>38</v>
      </c>
      <c r="D58" s="54" t="s">
        <v>38</v>
      </c>
      <c r="E58" s="54" t="s">
        <v>38</v>
      </c>
      <c r="F58" s="54" t="s">
        <v>38</v>
      </c>
      <c r="G58" s="54" t="s">
        <v>38</v>
      </c>
      <c r="H58" s="54" t="s">
        <v>38</v>
      </c>
      <c r="I58" s="54" t="s">
        <v>38</v>
      </c>
      <c r="J58" s="54" t="s">
        <v>38</v>
      </c>
      <c r="K58" s="54" t="s">
        <v>38</v>
      </c>
      <c r="L58" s="54" t="s">
        <v>38</v>
      </c>
      <c r="M58" s="54" t="s">
        <v>38</v>
      </c>
      <c r="N58" s="54" t="s">
        <v>38</v>
      </c>
      <c r="O58" s="54" t="s">
        <v>38</v>
      </c>
      <c r="P58" s="54" t="s">
        <v>38</v>
      </c>
      <c r="Q58" s="54" t="s">
        <v>38</v>
      </c>
      <c r="R58" s="54" t="s">
        <v>38</v>
      </c>
      <c r="S58" s="54" t="s">
        <v>38</v>
      </c>
      <c r="T58" s="54" t="s">
        <v>38</v>
      </c>
      <c r="U58" s="54" t="s">
        <v>38</v>
      </c>
      <c r="V58" s="54" t="s">
        <v>38</v>
      </c>
      <c r="W58" s="54" t="s">
        <v>38</v>
      </c>
      <c r="X58" s="16" t="e">
        <f t="shared" si="3"/>
        <v>#VALUE!</v>
      </c>
      <c r="Y58" s="16" t="e">
        <f t="shared" si="0"/>
        <v>#VALUE!</v>
      </c>
      <c r="Z58" s="1" t="e">
        <f t="shared" si="1"/>
        <v>#VALUE!</v>
      </c>
      <c r="AA58" s="1" t="e">
        <f t="shared" si="2"/>
        <v>#VALUE!</v>
      </c>
    </row>
    <row r="59" spans="1:28" ht="38.25">
      <c r="A59" s="13" t="s">
        <v>55</v>
      </c>
      <c r="B59" s="22" t="s">
        <v>58</v>
      </c>
      <c r="C59" s="15" t="s">
        <v>38</v>
      </c>
      <c r="D59" s="54" t="s">
        <v>38</v>
      </c>
      <c r="E59" s="54" t="s">
        <v>38</v>
      </c>
      <c r="F59" s="54" t="s">
        <v>38</v>
      </c>
      <c r="G59" s="54" t="s">
        <v>38</v>
      </c>
      <c r="H59" s="54" t="s">
        <v>38</v>
      </c>
      <c r="I59" s="54" t="s">
        <v>38</v>
      </c>
      <c r="J59" s="54" t="s">
        <v>38</v>
      </c>
      <c r="K59" s="54" t="s">
        <v>38</v>
      </c>
      <c r="L59" s="54" t="s">
        <v>38</v>
      </c>
      <c r="M59" s="54" t="s">
        <v>38</v>
      </c>
      <c r="N59" s="54" t="s">
        <v>38</v>
      </c>
      <c r="O59" s="54" t="s">
        <v>38</v>
      </c>
      <c r="P59" s="54" t="s">
        <v>38</v>
      </c>
      <c r="Q59" s="54" t="s">
        <v>38</v>
      </c>
      <c r="R59" s="54" t="s">
        <v>38</v>
      </c>
      <c r="S59" s="54" t="s">
        <v>38</v>
      </c>
      <c r="T59" s="54" t="s">
        <v>38</v>
      </c>
      <c r="U59" s="54" t="s">
        <v>38</v>
      </c>
      <c r="V59" s="54" t="s">
        <v>38</v>
      </c>
      <c r="W59" s="54" t="s">
        <v>38</v>
      </c>
      <c r="X59" s="16" t="e">
        <f t="shared" si="3"/>
        <v>#VALUE!</v>
      </c>
      <c r="Y59" s="16" t="e">
        <f t="shared" si="0"/>
        <v>#VALUE!</v>
      </c>
      <c r="Z59" s="1" t="e">
        <f t="shared" si="1"/>
        <v>#VALUE!</v>
      </c>
      <c r="AA59" s="1" t="e">
        <f t="shared" si="2"/>
        <v>#VALUE!</v>
      </c>
    </row>
    <row r="60" spans="1:28" ht="38.25">
      <c r="A60" s="13" t="s">
        <v>55</v>
      </c>
      <c r="B60" s="22" t="s">
        <v>59</v>
      </c>
      <c r="C60" s="15" t="s">
        <v>38</v>
      </c>
      <c r="D60" s="54" t="s">
        <v>38</v>
      </c>
      <c r="E60" s="54" t="s">
        <v>38</v>
      </c>
      <c r="F60" s="54" t="s">
        <v>38</v>
      </c>
      <c r="G60" s="54" t="s">
        <v>38</v>
      </c>
      <c r="H60" s="54" t="s">
        <v>38</v>
      </c>
      <c r="I60" s="54" t="s">
        <v>38</v>
      </c>
      <c r="J60" s="54" t="s">
        <v>38</v>
      </c>
      <c r="K60" s="54" t="s">
        <v>38</v>
      </c>
      <c r="L60" s="54" t="s">
        <v>38</v>
      </c>
      <c r="M60" s="54" t="s">
        <v>38</v>
      </c>
      <c r="N60" s="54" t="s">
        <v>38</v>
      </c>
      <c r="O60" s="54" t="s">
        <v>38</v>
      </c>
      <c r="P60" s="54" t="s">
        <v>38</v>
      </c>
      <c r="Q60" s="54" t="s">
        <v>38</v>
      </c>
      <c r="R60" s="54" t="s">
        <v>38</v>
      </c>
      <c r="S60" s="54" t="s">
        <v>38</v>
      </c>
      <c r="T60" s="54" t="s">
        <v>38</v>
      </c>
      <c r="U60" s="54" t="s">
        <v>38</v>
      </c>
      <c r="V60" s="54" t="s">
        <v>38</v>
      </c>
      <c r="W60" s="54" t="s">
        <v>38</v>
      </c>
      <c r="X60" s="16" t="e">
        <f t="shared" si="3"/>
        <v>#VALUE!</v>
      </c>
      <c r="Y60" s="16" t="e">
        <f t="shared" si="0"/>
        <v>#VALUE!</v>
      </c>
      <c r="Z60" s="1" t="e">
        <f t="shared" si="1"/>
        <v>#VALUE!</v>
      </c>
      <c r="AA60" s="1" t="e">
        <f t="shared" si="2"/>
        <v>#VALUE!</v>
      </c>
    </row>
    <row r="61" spans="1:28" ht="15">
      <c r="A61" s="13" t="s">
        <v>60</v>
      </c>
      <c r="B61" s="22" t="s">
        <v>56</v>
      </c>
      <c r="C61" s="15" t="s">
        <v>38</v>
      </c>
      <c r="D61" s="54" t="s">
        <v>38</v>
      </c>
      <c r="E61" s="54" t="s">
        <v>38</v>
      </c>
      <c r="F61" s="54" t="s">
        <v>38</v>
      </c>
      <c r="G61" s="54" t="s">
        <v>38</v>
      </c>
      <c r="H61" s="54" t="s">
        <v>38</v>
      </c>
      <c r="I61" s="54" t="s">
        <v>38</v>
      </c>
      <c r="J61" s="54" t="s">
        <v>38</v>
      </c>
      <c r="K61" s="54" t="s">
        <v>38</v>
      </c>
      <c r="L61" s="54" t="s">
        <v>38</v>
      </c>
      <c r="M61" s="54" t="s">
        <v>38</v>
      </c>
      <c r="N61" s="54" t="s">
        <v>38</v>
      </c>
      <c r="O61" s="54" t="s">
        <v>38</v>
      </c>
      <c r="P61" s="54" t="s">
        <v>38</v>
      </c>
      <c r="Q61" s="54" t="s">
        <v>38</v>
      </c>
      <c r="R61" s="54" t="s">
        <v>38</v>
      </c>
      <c r="S61" s="54" t="s">
        <v>38</v>
      </c>
      <c r="T61" s="54" t="s">
        <v>38</v>
      </c>
      <c r="U61" s="54" t="s">
        <v>38</v>
      </c>
      <c r="V61" s="54" t="s">
        <v>38</v>
      </c>
      <c r="W61" s="54" t="s">
        <v>38</v>
      </c>
      <c r="X61" s="16" t="e">
        <f t="shared" si="3"/>
        <v>#VALUE!</v>
      </c>
      <c r="Y61" s="16" t="e">
        <f t="shared" si="0"/>
        <v>#VALUE!</v>
      </c>
      <c r="Z61" s="1" t="e">
        <f t="shared" si="1"/>
        <v>#VALUE!</v>
      </c>
      <c r="AA61" s="1" t="e">
        <f t="shared" si="2"/>
        <v>#VALUE!</v>
      </c>
    </row>
    <row r="62" spans="1:28" ht="38.25">
      <c r="A62" s="13" t="s">
        <v>60</v>
      </c>
      <c r="B62" s="22" t="s">
        <v>57</v>
      </c>
      <c r="C62" s="15" t="s">
        <v>38</v>
      </c>
      <c r="D62" s="54" t="s">
        <v>38</v>
      </c>
      <c r="E62" s="54" t="s">
        <v>38</v>
      </c>
      <c r="F62" s="54" t="s">
        <v>38</v>
      </c>
      <c r="G62" s="54" t="s">
        <v>38</v>
      </c>
      <c r="H62" s="54" t="s">
        <v>38</v>
      </c>
      <c r="I62" s="54" t="s">
        <v>38</v>
      </c>
      <c r="J62" s="54" t="s">
        <v>38</v>
      </c>
      <c r="K62" s="54" t="s">
        <v>38</v>
      </c>
      <c r="L62" s="54" t="s">
        <v>38</v>
      </c>
      <c r="M62" s="54" t="s">
        <v>38</v>
      </c>
      <c r="N62" s="54" t="s">
        <v>38</v>
      </c>
      <c r="O62" s="54" t="s">
        <v>38</v>
      </c>
      <c r="P62" s="54" t="s">
        <v>38</v>
      </c>
      <c r="Q62" s="54" t="s">
        <v>38</v>
      </c>
      <c r="R62" s="54" t="s">
        <v>38</v>
      </c>
      <c r="S62" s="54" t="s">
        <v>38</v>
      </c>
      <c r="T62" s="54" t="s">
        <v>38</v>
      </c>
      <c r="U62" s="54" t="s">
        <v>38</v>
      </c>
      <c r="V62" s="54" t="s">
        <v>38</v>
      </c>
      <c r="W62" s="54" t="s">
        <v>38</v>
      </c>
      <c r="X62" s="16" t="e">
        <f t="shared" si="3"/>
        <v>#VALUE!</v>
      </c>
      <c r="Y62" s="16" t="e">
        <f t="shared" si="0"/>
        <v>#VALUE!</v>
      </c>
      <c r="Z62" s="1" t="e">
        <f t="shared" si="1"/>
        <v>#VALUE!</v>
      </c>
      <c r="AA62" s="1" t="e">
        <f t="shared" si="2"/>
        <v>#VALUE!</v>
      </c>
    </row>
    <row r="63" spans="1:28" ht="38.25">
      <c r="A63" s="13" t="s">
        <v>60</v>
      </c>
      <c r="B63" s="22" t="s">
        <v>58</v>
      </c>
      <c r="C63" s="15" t="s">
        <v>38</v>
      </c>
      <c r="D63" s="54" t="s">
        <v>38</v>
      </c>
      <c r="E63" s="54" t="s">
        <v>38</v>
      </c>
      <c r="F63" s="54" t="s">
        <v>38</v>
      </c>
      <c r="G63" s="54" t="s">
        <v>38</v>
      </c>
      <c r="H63" s="54" t="s">
        <v>38</v>
      </c>
      <c r="I63" s="54" t="s">
        <v>38</v>
      </c>
      <c r="J63" s="54" t="s">
        <v>38</v>
      </c>
      <c r="K63" s="54" t="s">
        <v>38</v>
      </c>
      <c r="L63" s="54" t="s">
        <v>38</v>
      </c>
      <c r="M63" s="54" t="s">
        <v>38</v>
      </c>
      <c r="N63" s="54" t="s">
        <v>38</v>
      </c>
      <c r="O63" s="54" t="s">
        <v>38</v>
      </c>
      <c r="P63" s="54" t="s">
        <v>38</v>
      </c>
      <c r="Q63" s="54" t="s">
        <v>38</v>
      </c>
      <c r="R63" s="54" t="s">
        <v>38</v>
      </c>
      <c r="S63" s="54" t="s">
        <v>38</v>
      </c>
      <c r="T63" s="54" t="s">
        <v>38</v>
      </c>
      <c r="U63" s="54" t="s">
        <v>38</v>
      </c>
      <c r="V63" s="54" t="s">
        <v>38</v>
      </c>
      <c r="W63" s="54" t="s">
        <v>38</v>
      </c>
      <c r="X63" s="16" t="e">
        <f t="shared" si="3"/>
        <v>#VALUE!</v>
      </c>
      <c r="Y63" s="16" t="e">
        <f t="shared" si="0"/>
        <v>#VALUE!</v>
      </c>
      <c r="Z63" s="1" t="e">
        <f t="shared" si="1"/>
        <v>#VALUE!</v>
      </c>
      <c r="AA63" s="1" t="e">
        <f t="shared" si="2"/>
        <v>#VALUE!</v>
      </c>
    </row>
    <row r="64" spans="1:28" ht="38.25">
      <c r="A64" s="13" t="s">
        <v>60</v>
      </c>
      <c r="B64" s="22" t="s">
        <v>61</v>
      </c>
      <c r="C64" s="15" t="s">
        <v>38</v>
      </c>
      <c r="D64" s="54" t="s">
        <v>38</v>
      </c>
      <c r="E64" s="54" t="s">
        <v>38</v>
      </c>
      <c r="F64" s="54" t="s">
        <v>38</v>
      </c>
      <c r="G64" s="54" t="s">
        <v>38</v>
      </c>
      <c r="H64" s="54" t="s">
        <v>38</v>
      </c>
      <c r="I64" s="54" t="s">
        <v>38</v>
      </c>
      <c r="J64" s="54" t="s">
        <v>38</v>
      </c>
      <c r="K64" s="54" t="s">
        <v>38</v>
      </c>
      <c r="L64" s="54" t="s">
        <v>38</v>
      </c>
      <c r="M64" s="54" t="s">
        <v>38</v>
      </c>
      <c r="N64" s="54" t="s">
        <v>38</v>
      </c>
      <c r="O64" s="54" t="s">
        <v>38</v>
      </c>
      <c r="P64" s="54" t="s">
        <v>38</v>
      </c>
      <c r="Q64" s="54" t="s">
        <v>38</v>
      </c>
      <c r="R64" s="54" t="s">
        <v>38</v>
      </c>
      <c r="S64" s="54" t="s">
        <v>38</v>
      </c>
      <c r="T64" s="54" t="s">
        <v>38</v>
      </c>
      <c r="U64" s="54" t="s">
        <v>38</v>
      </c>
      <c r="V64" s="54" t="s">
        <v>38</v>
      </c>
      <c r="W64" s="54" t="s">
        <v>38</v>
      </c>
      <c r="X64" s="16" t="e">
        <f t="shared" si="3"/>
        <v>#VALUE!</v>
      </c>
      <c r="Y64" s="16" t="e">
        <f t="shared" si="0"/>
        <v>#VALUE!</v>
      </c>
      <c r="Z64" s="1" t="e">
        <f t="shared" si="1"/>
        <v>#VALUE!</v>
      </c>
      <c r="AA64" s="1" t="e">
        <f t="shared" si="2"/>
        <v>#VALUE!</v>
      </c>
    </row>
    <row r="65" spans="1:27" ht="38.25">
      <c r="A65" s="19" t="s">
        <v>62</v>
      </c>
      <c r="B65" s="22" t="s">
        <v>63</v>
      </c>
      <c r="C65" s="15" t="s">
        <v>38</v>
      </c>
      <c r="D65" s="54" t="s">
        <v>38</v>
      </c>
      <c r="E65" s="54" t="s">
        <v>38</v>
      </c>
      <c r="F65" s="54" t="s">
        <v>38</v>
      </c>
      <c r="G65" s="54" t="s">
        <v>38</v>
      </c>
      <c r="H65" s="54" t="s">
        <v>38</v>
      </c>
      <c r="I65" s="54" t="s">
        <v>38</v>
      </c>
      <c r="J65" s="54" t="s">
        <v>38</v>
      </c>
      <c r="K65" s="54" t="s">
        <v>38</v>
      </c>
      <c r="L65" s="54" t="s">
        <v>38</v>
      </c>
      <c r="M65" s="54" t="s">
        <v>38</v>
      </c>
      <c r="N65" s="54" t="s">
        <v>38</v>
      </c>
      <c r="O65" s="54" t="s">
        <v>38</v>
      </c>
      <c r="P65" s="54" t="s">
        <v>38</v>
      </c>
      <c r="Q65" s="54" t="s">
        <v>38</v>
      </c>
      <c r="R65" s="54" t="s">
        <v>38</v>
      </c>
      <c r="S65" s="54" t="s">
        <v>38</v>
      </c>
      <c r="T65" s="54" t="s">
        <v>38</v>
      </c>
      <c r="U65" s="54" t="s">
        <v>38</v>
      </c>
      <c r="V65" s="54" t="s">
        <v>38</v>
      </c>
      <c r="W65" s="54" t="s">
        <v>38</v>
      </c>
      <c r="X65" s="16" t="e">
        <f t="shared" si="3"/>
        <v>#VALUE!</v>
      </c>
      <c r="Y65" s="16" t="e">
        <f t="shared" si="0"/>
        <v>#VALUE!</v>
      </c>
      <c r="Z65" s="1" t="e">
        <f t="shared" si="1"/>
        <v>#VALUE!</v>
      </c>
      <c r="AA65" s="1" t="e">
        <f t="shared" si="2"/>
        <v>#VALUE!</v>
      </c>
    </row>
    <row r="66" spans="1:27" ht="25.5">
      <c r="A66" s="23" t="s">
        <v>64</v>
      </c>
      <c r="B66" s="22" t="s">
        <v>65</v>
      </c>
      <c r="C66" s="15" t="s">
        <v>38</v>
      </c>
      <c r="D66" s="54" t="s">
        <v>38</v>
      </c>
      <c r="E66" s="54" t="s">
        <v>38</v>
      </c>
      <c r="F66" s="54" t="s">
        <v>38</v>
      </c>
      <c r="G66" s="54" t="s">
        <v>38</v>
      </c>
      <c r="H66" s="54" t="s">
        <v>38</v>
      </c>
      <c r="I66" s="54" t="s">
        <v>38</v>
      </c>
      <c r="J66" s="54" t="s">
        <v>38</v>
      </c>
      <c r="K66" s="54" t="s">
        <v>38</v>
      </c>
      <c r="L66" s="54" t="s">
        <v>38</v>
      </c>
      <c r="M66" s="54" t="s">
        <v>38</v>
      </c>
      <c r="N66" s="54" t="s">
        <v>38</v>
      </c>
      <c r="O66" s="54" t="s">
        <v>38</v>
      </c>
      <c r="P66" s="54" t="s">
        <v>38</v>
      </c>
      <c r="Q66" s="54" t="s">
        <v>38</v>
      </c>
      <c r="R66" s="54" t="s">
        <v>38</v>
      </c>
      <c r="S66" s="54" t="s">
        <v>38</v>
      </c>
      <c r="T66" s="54" t="s">
        <v>38</v>
      </c>
      <c r="U66" s="54" t="s">
        <v>38</v>
      </c>
      <c r="V66" s="54" t="s">
        <v>38</v>
      </c>
      <c r="W66" s="54" t="s">
        <v>38</v>
      </c>
      <c r="X66" s="16" t="e">
        <f t="shared" si="3"/>
        <v>#VALUE!</v>
      </c>
      <c r="Y66" s="16" t="e">
        <f t="shared" si="0"/>
        <v>#VALUE!</v>
      </c>
      <c r="Z66" s="1" t="e">
        <f t="shared" si="1"/>
        <v>#VALUE!</v>
      </c>
      <c r="AA66" s="1" t="e">
        <f t="shared" si="2"/>
        <v>#VALUE!</v>
      </c>
    </row>
    <row r="67" spans="1:27" ht="15.75" customHeight="1">
      <c r="A67" s="13" t="s">
        <v>66</v>
      </c>
      <c r="B67" s="22" t="s">
        <v>67</v>
      </c>
      <c r="C67" s="15" t="s">
        <v>38</v>
      </c>
      <c r="D67" s="54" t="s">
        <v>38</v>
      </c>
      <c r="E67" s="54" t="s">
        <v>38</v>
      </c>
      <c r="F67" s="54" t="s">
        <v>38</v>
      </c>
      <c r="G67" s="54" t="s">
        <v>38</v>
      </c>
      <c r="H67" s="54" t="s">
        <v>38</v>
      </c>
      <c r="I67" s="54" t="s">
        <v>38</v>
      </c>
      <c r="J67" s="54" t="s">
        <v>38</v>
      </c>
      <c r="K67" s="54" t="s">
        <v>38</v>
      </c>
      <c r="L67" s="54" t="s">
        <v>38</v>
      </c>
      <c r="M67" s="54" t="s">
        <v>38</v>
      </c>
      <c r="N67" s="54" t="s">
        <v>38</v>
      </c>
      <c r="O67" s="54" t="s">
        <v>38</v>
      </c>
      <c r="P67" s="54" t="s">
        <v>38</v>
      </c>
      <c r="Q67" s="54" t="s">
        <v>38</v>
      </c>
      <c r="R67" s="54" t="s">
        <v>38</v>
      </c>
      <c r="S67" s="54" t="s">
        <v>38</v>
      </c>
      <c r="T67" s="54" t="s">
        <v>38</v>
      </c>
      <c r="U67" s="54" t="s">
        <v>38</v>
      </c>
      <c r="V67" s="54" t="s">
        <v>38</v>
      </c>
      <c r="W67" s="54" t="s">
        <v>38</v>
      </c>
      <c r="X67" s="16" t="e">
        <f t="shared" si="3"/>
        <v>#VALUE!</v>
      </c>
      <c r="Y67" s="16" t="e">
        <f t="shared" si="0"/>
        <v>#VALUE!</v>
      </c>
      <c r="Z67" s="1" t="e">
        <f t="shared" si="1"/>
        <v>#VALUE!</v>
      </c>
      <c r="AA67" s="1" t="e">
        <f t="shared" si="2"/>
        <v>#VALUE!</v>
      </c>
    </row>
    <row r="68" spans="1:27" ht="15">
      <c r="A68" s="19" t="s">
        <v>68</v>
      </c>
      <c r="B68" s="14" t="s">
        <v>69</v>
      </c>
      <c r="C68" s="15" t="s">
        <v>24</v>
      </c>
      <c r="D68" s="54" t="s">
        <v>38</v>
      </c>
      <c r="E68" s="54" t="s">
        <v>38</v>
      </c>
      <c r="F68" s="54" t="s">
        <v>38</v>
      </c>
      <c r="G68" s="54" t="s">
        <v>38</v>
      </c>
      <c r="H68" s="54" t="s">
        <v>38</v>
      </c>
      <c r="I68" s="54" t="s">
        <v>38</v>
      </c>
      <c r="J68" s="54" t="s">
        <v>38</v>
      </c>
      <c r="K68" s="54" t="s">
        <v>38</v>
      </c>
      <c r="L68" s="54">
        <v>0.4</v>
      </c>
      <c r="M68" s="54" t="s">
        <v>38</v>
      </c>
      <c r="N68" s="54">
        <v>22.25</v>
      </c>
      <c r="O68" s="54" t="s">
        <v>38</v>
      </c>
      <c r="P68" s="54" t="s">
        <v>38</v>
      </c>
      <c r="Q68" s="54" t="s">
        <v>38</v>
      </c>
      <c r="R68" s="54" t="s">
        <v>38</v>
      </c>
      <c r="S68" s="54" t="s">
        <v>38</v>
      </c>
      <c r="T68" s="54" t="s">
        <v>38</v>
      </c>
      <c r="U68" s="54" t="s">
        <v>38</v>
      </c>
      <c r="V68" s="54">
        <v>430.4</v>
      </c>
      <c r="W68" s="54" t="s">
        <v>38</v>
      </c>
      <c r="X68" s="16" t="e">
        <f>R68+T68+V68</f>
        <v>#VALUE!</v>
      </c>
      <c r="Y68" s="16" t="e">
        <f t="shared" si="0"/>
        <v>#VALUE!</v>
      </c>
      <c r="Z68" s="1" t="e">
        <f t="shared" si="1"/>
        <v>#VALUE!</v>
      </c>
      <c r="AA68" s="1" t="e">
        <f t="shared" si="2"/>
        <v>#VALUE!</v>
      </c>
    </row>
    <row r="69" spans="1:27" ht="25.5">
      <c r="A69" s="19" t="s">
        <v>70</v>
      </c>
      <c r="B69" s="22" t="s">
        <v>71</v>
      </c>
      <c r="C69" s="15" t="s">
        <v>24</v>
      </c>
      <c r="D69" s="54" t="s">
        <v>38</v>
      </c>
      <c r="E69" s="54" t="s">
        <v>38</v>
      </c>
      <c r="F69" s="54" t="s">
        <v>38</v>
      </c>
      <c r="G69" s="54" t="s">
        <v>38</v>
      </c>
      <c r="H69" s="54" t="s">
        <v>38</v>
      </c>
      <c r="I69" s="54" t="s">
        <v>38</v>
      </c>
      <c r="J69" s="54" t="s">
        <v>38</v>
      </c>
      <c r="K69" s="54" t="s">
        <v>38</v>
      </c>
      <c r="L69" s="54" t="s">
        <v>38</v>
      </c>
      <c r="M69" s="54" t="s">
        <v>38</v>
      </c>
      <c r="N69" s="54" t="s">
        <v>38</v>
      </c>
      <c r="O69" s="54" t="s">
        <v>38</v>
      </c>
      <c r="P69" s="54" t="s">
        <v>38</v>
      </c>
      <c r="Q69" s="54" t="s">
        <v>38</v>
      </c>
      <c r="R69" s="54" t="s">
        <v>38</v>
      </c>
      <c r="S69" s="54" t="s">
        <v>38</v>
      </c>
      <c r="T69" s="54" t="s">
        <v>38</v>
      </c>
      <c r="U69" s="54" t="s">
        <v>38</v>
      </c>
      <c r="V69" s="54" t="s">
        <v>38</v>
      </c>
      <c r="W69" s="54" t="s">
        <v>38</v>
      </c>
      <c r="X69" s="16" t="e">
        <f t="shared" si="3"/>
        <v>#VALUE!</v>
      </c>
      <c r="Y69" s="16" t="e">
        <f t="shared" si="0"/>
        <v>#VALUE!</v>
      </c>
      <c r="Z69" s="1" t="e">
        <f t="shared" si="1"/>
        <v>#VALUE!</v>
      </c>
      <c r="AA69" s="1" t="e">
        <f t="shared" si="2"/>
        <v>#VALUE!</v>
      </c>
    </row>
    <row r="70" spans="1:27" ht="15">
      <c r="A70" s="19" t="s">
        <v>72</v>
      </c>
      <c r="B70" s="22" t="s">
        <v>73</v>
      </c>
      <c r="C70" s="15" t="s">
        <v>24</v>
      </c>
      <c r="D70" s="54" t="s">
        <v>38</v>
      </c>
      <c r="E70" s="54" t="s">
        <v>38</v>
      </c>
      <c r="F70" s="54" t="s">
        <v>38</v>
      </c>
      <c r="G70" s="54" t="s">
        <v>38</v>
      </c>
      <c r="H70" s="54" t="s">
        <v>38</v>
      </c>
      <c r="I70" s="54" t="s">
        <v>38</v>
      </c>
      <c r="J70" s="54" t="s">
        <v>38</v>
      </c>
      <c r="K70" s="54" t="s">
        <v>38</v>
      </c>
      <c r="L70" s="54">
        <v>0.4</v>
      </c>
      <c r="M70" s="54" t="s">
        <v>38</v>
      </c>
      <c r="N70" s="54" t="s">
        <v>38</v>
      </c>
      <c r="O70" s="54" t="s">
        <v>38</v>
      </c>
      <c r="P70" s="54" t="s">
        <v>38</v>
      </c>
      <c r="Q70" s="54" t="s">
        <v>38</v>
      </c>
      <c r="R70" s="54" t="s">
        <v>38</v>
      </c>
      <c r="S70" s="54" t="s">
        <v>38</v>
      </c>
      <c r="T70" s="54" t="s">
        <v>38</v>
      </c>
      <c r="U70" s="54" t="s">
        <v>38</v>
      </c>
      <c r="V70" s="54" t="s">
        <v>38</v>
      </c>
      <c r="W70" s="54" t="s">
        <v>38</v>
      </c>
      <c r="X70" s="16" t="e">
        <f>X71+X72+X73+X74+X75</f>
        <v>#VALUE!</v>
      </c>
      <c r="Y70" s="16" t="e">
        <f t="shared" si="0"/>
        <v>#VALUE!</v>
      </c>
      <c r="Z70" s="1" t="e">
        <f t="shared" si="1"/>
        <v>#VALUE!</v>
      </c>
      <c r="AA70" s="1" t="e">
        <f t="shared" si="2"/>
        <v>#VALUE!</v>
      </c>
    </row>
    <row r="71" spans="1:27" ht="15">
      <c r="A71" s="19" t="s">
        <v>72</v>
      </c>
      <c r="B71" s="21" t="s">
        <v>161</v>
      </c>
      <c r="C71" s="15" t="s">
        <v>260</v>
      </c>
      <c r="D71" s="54" t="s">
        <v>38</v>
      </c>
      <c r="E71" s="54" t="s">
        <v>38</v>
      </c>
      <c r="F71" s="54" t="s">
        <v>38</v>
      </c>
      <c r="G71" s="54" t="s">
        <v>38</v>
      </c>
      <c r="H71" s="54" t="s">
        <v>38</v>
      </c>
      <c r="I71" s="54" t="s">
        <v>38</v>
      </c>
      <c r="J71" s="54" t="s">
        <v>38</v>
      </c>
      <c r="K71" s="54" t="s">
        <v>38</v>
      </c>
      <c r="L71" s="54" t="s">
        <v>38</v>
      </c>
      <c r="M71" s="54" t="s">
        <v>38</v>
      </c>
      <c r="N71" s="54" t="s">
        <v>38</v>
      </c>
      <c r="O71" s="54" t="s">
        <v>38</v>
      </c>
      <c r="P71" s="54" t="s">
        <v>38</v>
      </c>
      <c r="Q71" s="54" t="s">
        <v>38</v>
      </c>
      <c r="R71" s="54" t="s">
        <v>38</v>
      </c>
      <c r="S71" s="54" t="s">
        <v>38</v>
      </c>
      <c r="T71" s="54" t="s">
        <v>38</v>
      </c>
      <c r="U71" s="54" t="s">
        <v>38</v>
      </c>
      <c r="V71" s="54">
        <f>1.4096*1.2</f>
        <v>1.6915199999999999</v>
      </c>
      <c r="W71" s="54" t="s">
        <v>38</v>
      </c>
      <c r="X71" s="16" t="e">
        <f t="shared" si="3"/>
        <v>#VALUE!</v>
      </c>
      <c r="Y71" s="16" t="e">
        <f t="shared" si="0"/>
        <v>#VALUE!</v>
      </c>
      <c r="Z71" s="1" t="e">
        <f t="shared" si="1"/>
        <v>#VALUE!</v>
      </c>
      <c r="AA71" s="1" t="e">
        <f t="shared" si="2"/>
        <v>#VALUE!</v>
      </c>
    </row>
    <row r="72" spans="1:27" ht="15">
      <c r="A72" s="19" t="s">
        <v>72</v>
      </c>
      <c r="B72" s="21" t="s">
        <v>163</v>
      </c>
      <c r="C72" s="15" t="s">
        <v>162</v>
      </c>
      <c r="D72" s="54" t="s">
        <v>38</v>
      </c>
      <c r="E72" s="54" t="s">
        <v>38</v>
      </c>
      <c r="F72" s="54" t="s">
        <v>38</v>
      </c>
      <c r="G72" s="54" t="s">
        <v>38</v>
      </c>
      <c r="H72" s="54" t="s">
        <v>38</v>
      </c>
      <c r="I72" s="54" t="s">
        <v>38</v>
      </c>
      <c r="J72" s="54" t="s">
        <v>38</v>
      </c>
      <c r="K72" s="54" t="s">
        <v>38</v>
      </c>
      <c r="L72" s="54" t="s">
        <v>38</v>
      </c>
      <c r="M72" s="54" t="s">
        <v>38</v>
      </c>
      <c r="N72" s="54" t="s">
        <v>38</v>
      </c>
      <c r="O72" s="54" t="s">
        <v>38</v>
      </c>
      <c r="P72" s="54" t="s">
        <v>38</v>
      </c>
      <c r="Q72" s="54" t="s">
        <v>38</v>
      </c>
      <c r="R72" s="54" t="s">
        <v>38</v>
      </c>
      <c r="S72" s="54" t="s">
        <v>38</v>
      </c>
      <c r="T72" s="54" t="s">
        <v>38</v>
      </c>
      <c r="U72" s="54" t="s">
        <v>38</v>
      </c>
      <c r="V72" s="54">
        <f>1.4096*1.2</f>
        <v>1.6915199999999999</v>
      </c>
      <c r="W72" s="54" t="s">
        <v>38</v>
      </c>
      <c r="X72" s="16" t="e">
        <f t="shared" si="3"/>
        <v>#VALUE!</v>
      </c>
      <c r="Y72" s="16" t="e">
        <f t="shared" si="0"/>
        <v>#VALUE!</v>
      </c>
      <c r="Z72" s="1" t="e">
        <f t="shared" si="1"/>
        <v>#VALUE!</v>
      </c>
      <c r="AA72" s="1" t="e">
        <f t="shared" si="2"/>
        <v>#VALUE!</v>
      </c>
    </row>
    <row r="73" spans="1:27" ht="26.25" customHeight="1">
      <c r="A73" s="19" t="s">
        <v>72</v>
      </c>
      <c r="B73" s="21" t="s">
        <v>165</v>
      </c>
      <c r="C73" s="15" t="s">
        <v>164</v>
      </c>
      <c r="D73" s="54" t="s">
        <v>38</v>
      </c>
      <c r="E73" s="54" t="s">
        <v>38</v>
      </c>
      <c r="F73" s="54" t="s">
        <v>38</v>
      </c>
      <c r="G73" s="54" t="s">
        <v>38</v>
      </c>
      <c r="H73" s="54" t="s">
        <v>38</v>
      </c>
      <c r="I73" s="54" t="s">
        <v>38</v>
      </c>
      <c r="J73" s="54" t="s">
        <v>38</v>
      </c>
      <c r="K73" s="54" t="s">
        <v>38</v>
      </c>
      <c r="L73" s="54">
        <v>0.4</v>
      </c>
      <c r="M73" s="54" t="s">
        <v>38</v>
      </c>
      <c r="N73" s="54" t="s">
        <v>38</v>
      </c>
      <c r="O73" s="54" t="s">
        <v>38</v>
      </c>
      <c r="P73" s="54" t="s">
        <v>38</v>
      </c>
      <c r="Q73" s="54" t="s">
        <v>38</v>
      </c>
      <c r="R73" s="54" t="s">
        <v>38</v>
      </c>
      <c r="S73" s="54" t="s">
        <v>38</v>
      </c>
      <c r="T73" s="54" t="s">
        <v>38</v>
      </c>
      <c r="U73" s="54" t="s">
        <v>38</v>
      </c>
      <c r="V73" s="54">
        <f>1.5144*1.2</f>
        <v>1.8172799999999998</v>
      </c>
      <c r="W73" s="54" t="s">
        <v>38</v>
      </c>
      <c r="X73" s="16" t="e">
        <f t="shared" si="3"/>
        <v>#VALUE!</v>
      </c>
      <c r="Y73" s="16" t="e">
        <f t="shared" si="0"/>
        <v>#VALUE!</v>
      </c>
      <c r="Z73" s="1" t="e">
        <f t="shared" si="1"/>
        <v>#VALUE!</v>
      </c>
      <c r="AA73" s="1" t="e">
        <f t="shared" si="2"/>
        <v>#VALUE!</v>
      </c>
    </row>
    <row r="74" spans="1:27" ht="17.25" customHeight="1">
      <c r="A74" s="19" t="s">
        <v>72</v>
      </c>
      <c r="B74" s="21" t="s">
        <v>167</v>
      </c>
      <c r="C74" s="15" t="s">
        <v>166</v>
      </c>
      <c r="D74" s="54" t="s">
        <v>38</v>
      </c>
      <c r="E74" s="54" t="s">
        <v>38</v>
      </c>
      <c r="F74" s="54" t="s">
        <v>38</v>
      </c>
      <c r="G74" s="54" t="s">
        <v>38</v>
      </c>
      <c r="H74" s="54" t="s">
        <v>38</v>
      </c>
      <c r="I74" s="54" t="s">
        <v>38</v>
      </c>
      <c r="J74" s="54" t="s">
        <v>38</v>
      </c>
      <c r="K74" s="54" t="s">
        <v>38</v>
      </c>
      <c r="L74" s="54" t="s">
        <v>38</v>
      </c>
      <c r="M74" s="54" t="s">
        <v>38</v>
      </c>
      <c r="N74" s="54" t="s">
        <v>38</v>
      </c>
      <c r="O74" s="54" t="s">
        <v>38</v>
      </c>
      <c r="P74" s="54" t="s">
        <v>38</v>
      </c>
      <c r="Q74" s="54" t="s">
        <v>38</v>
      </c>
      <c r="R74" s="54" t="s">
        <v>38</v>
      </c>
      <c r="S74" s="54" t="s">
        <v>38</v>
      </c>
      <c r="T74" s="54" t="s">
        <v>38</v>
      </c>
      <c r="U74" s="54" t="s">
        <v>38</v>
      </c>
      <c r="V74" s="54">
        <f>4.5*1.2</f>
        <v>5.3999999999999995</v>
      </c>
      <c r="W74" s="54" t="s">
        <v>38</v>
      </c>
      <c r="X74" s="16" t="e">
        <f t="shared" si="3"/>
        <v>#VALUE!</v>
      </c>
      <c r="Y74" s="16" t="e">
        <f t="shared" si="0"/>
        <v>#VALUE!</v>
      </c>
      <c r="Z74" s="1" t="e">
        <f t="shared" si="1"/>
        <v>#VALUE!</v>
      </c>
      <c r="AA74" s="1" t="e">
        <f t="shared" si="2"/>
        <v>#VALUE!</v>
      </c>
    </row>
    <row r="75" spans="1:27" ht="17.25" customHeight="1">
      <c r="A75" s="19" t="s">
        <v>72</v>
      </c>
      <c r="B75" s="21" t="s">
        <v>169</v>
      </c>
      <c r="C75" s="15" t="s">
        <v>168</v>
      </c>
      <c r="D75" s="54" t="s">
        <v>38</v>
      </c>
      <c r="E75" s="54" t="s">
        <v>38</v>
      </c>
      <c r="F75" s="54" t="s">
        <v>38</v>
      </c>
      <c r="G75" s="54" t="s">
        <v>38</v>
      </c>
      <c r="H75" s="54" t="s">
        <v>38</v>
      </c>
      <c r="I75" s="54" t="s">
        <v>38</v>
      </c>
      <c r="J75" s="54" t="s">
        <v>38</v>
      </c>
      <c r="K75" s="54" t="s">
        <v>38</v>
      </c>
      <c r="L75" s="54" t="s">
        <v>38</v>
      </c>
      <c r="M75" s="54" t="s">
        <v>38</v>
      </c>
      <c r="N75" s="54" t="s">
        <v>38</v>
      </c>
      <c r="O75" s="54" t="s">
        <v>38</v>
      </c>
      <c r="P75" s="54" t="s">
        <v>38</v>
      </c>
      <c r="Q75" s="54" t="s">
        <v>38</v>
      </c>
      <c r="R75" s="54" t="s">
        <v>38</v>
      </c>
      <c r="S75" s="54" t="s">
        <v>38</v>
      </c>
      <c r="T75" s="54" t="s">
        <v>38</v>
      </c>
      <c r="U75" s="54" t="s">
        <v>38</v>
      </c>
      <c r="V75" s="54">
        <f>8.6388*1.2</f>
        <v>10.36656</v>
      </c>
      <c r="W75" s="54" t="s">
        <v>38</v>
      </c>
      <c r="X75" s="16" t="e">
        <f t="shared" si="3"/>
        <v>#VALUE!</v>
      </c>
      <c r="Y75" s="16" t="e">
        <f t="shared" si="0"/>
        <v>#VALUE!</v>
      </c>
      <c r="Z75" s="1" t="e">
        <f t="shared" si="1"/>
        <v>#VALUE!</v>
      </c>
      <c r="AA75" s="1" t="e">
        <f t="shared" si="2"/>
        <v>#VALUE!</v>
      </c>
    </row>
    <row r="76" spans="1:27" ht="25.5">
      <c r="A76" s="13" t="s">
        <v>74</v>
      </c>
      <c r="B76" s="22" t="s">
        <v>75</v>
      </c>
      <c r="C76" s="15" t="s">
        <v>38</v>
      </c>
      <c r="D76" s="54" t="s">
        <v>38</v>
      </c>
      <c r="E76" s="54" t="s">
        <v>38</v>
      </c>
      <c r="F76" s="54" t="s">
        <v>38</v>
      </c>
      <c r="G76" s="54" t="s">
        <v>38</v>
      </c>
      <c r="H76" s="54" t="s">
        <v>38</v>
      </c>
      <c r="I76" s="54" t="s">
        <v>38</v>
      </c>
      <c r="J76" s="54" t="s">
        <v>38</v>
      </c>
      <c r="K76" s="54" t="s">
        <v>38</v>
      </c>
      <c r="L76" s="54" t="s">
        <v>38</v>
      </c>
      <c r="M76" s="54" t="s">
        <v>38</v>
      </c>
      <c r="N76" s="54" t="s">
        <v>38</v>
      </c>
      <c r="O76" s="54" t="s">
        <v>38</v>
      </c>
      <c r="P76" s="54" t="s">
        <v>38</v>
      </c>
      <c r="Q76" s="54" t="s">
        <v>38</v>
      </c>
      <c r="R76" s="54" t="s">
        <v>38</v>
      </c>
      <c r="S76" s="54" t="s">
        <v>38</v>
      </c>
      <c r="T76" s="54" t="s">
        <v>38</v>
      </c>
      <c r="U76" s="54" t="s">
        <v>38</v>
      </c>
      <c r="V76" s="54" t="s">
        <v>38</v>
      </c>
      <c r="W76" s="54" t="s">
        <v>38</v>
      </c>
      <c r="X76" s="16" t="e">
        <f t="shared" si="3"/>
        <v>#VALUE!</v>
      </c>
      <c r="Y76" s="16" t="e">
        <f t="shared" si="0"/>
        <v>#VALUE!</v>
      </c>
      <c r="Z76" s="1" t="e">
        <f t="shared" si="1"/>
        <v>#VALUE!</v>
      </c>
      <c r="AA76" s="1" t="e">
        <f t="shared" si="2"/>
        <v>#VALUE!</v>
      </c>
    </row>
    <row r="77" spans="1:27" ht="25.5">
      <c r="A77" s="19" t="s">
        <v>76</v>
      </c>
      <c r="B77" s="22" t="s">
        <v>77</v>
      </c>
      <c r="C77" s="15" t="s">
        <v>38</v>
      </c>
      <c r="D77" s="54" t="s">
        <v>38</v>
      </c>
      <c r="E77" s="54" t="s">
        <v>38</v>
      </c>
      <c r="F77" s="54" t="s">
        <v>38</v>
      </c>
      <c r="G77" s="54" t="s">
        <v>38</v>
      </c>
      <c r="H77" s="54" t="s">
        <v>38</v>
      </c>
      <c r="I77" s="54" t="s">
        <v>38</v>
      </c>
      <c r="J77" s="54" t="s">
        <v>38</v>
      </c>
      <c r="K77" s="54" t="s">
        <v>38</v>
      </c>
      <c r="L77" s="54" t="s">
        <v>38</v>
      </c>
      <c r="M77" s="54" t="s">
        <v>38</v>
      </c>
      <c r="N77" s="54" t="s">
        <v>38</v>
      </c>
      <c r="O77" s="54" t="s">
        <v>38</v>
      </c>
      <c r="P77" s="54" t="s">
        <v>38</v>
      </c>
      <c r="Q77" s="54" t="s">
        <v>38</v>
      </c>
      <c r="R77" s="54" t="s">
        <v>38</v>
      </c>
      <c r="S77" s="54" t="s">
        <v>38</v>
      </c>
      <c r="T77" s="54" t="s">
        <v>38</v>
      </c>
      <c r="U77" s="54" t="s">
        <v>38</v>
      </c>
      <c r="V77" s="54" t="s">
        <v>38</v>
      </c>
      <c r="W77" s="54" t="s">
        <v>38</v>
      </c>
      <c r="X77" s="16"/>
      <c r="Y77" s="16">
        <f t="shared" si="0"/>
        <v>0</v>
      </c>
      <c r="Z77" s="1" t="e">
        <f t="shared" si="1"/>
        <v>#VALUE!</v>
      </c>
      <c r="AA77" s="1" t="e">
        <f t="shared" si="2"/>
        <v>#VALUE!</v>
      </c>
    </row>
    <row r="78" spans="1:27" ht="15">
      <c r="A78" s="19" t="s">
        <v>78</v>
      </c>
      <c r="B78" s="22" t="s">
        <v>79</v>
      </c>
      <c r="C78" s="15" t="s">
        <v>38</v>
      </c>
      <c r="D78" s="54" t="s">
        <v>38</v>
      </c>
      <c r="E78" s="54" t="s">
        <v>38</v>
      </c>
      <c r="F78" s="54" t="s">
        <v>38</v>
      </c>
      <c r="G78" s="54" t="s">
        <v>38</v>
      </c>
      <c r="H78" s="54" t="s">
        <v>38</v>
      </c>
      <c r="I78" s="54" t="s">
        <v>38</v>
      </c>
      <c r="J78" s="54" t="s">
        <v>38</v>
      </c>
      <c r="K78" s="54" t="s">
        <v>38</v>
      </c>
      <c r="L78" s="54" t="s">
        <v>38</v>
      </c>
      <c r="M78" s="54" t="s">
        <v>38</v>
      </c>
      <c r="N78" s="54">
        <v>25.77</v>
      </c>
      <c r="O78" s="54" t="s">
        <v>38</v>
      </c>
      <c r="P78" s="54" t="s">
        <v>38</v>
      </c>
      <c r="Q78" s="54" t="s">
        <v>38</v>
      </c>
      <c r="R78" s="54" t="s">
        <v>38</v>
      </c>
      <c r="S78" s="54" t="s">
        <v>38</v>
      </c>
      <c r="T78" s="54" t="s">
        <v>38</v>
      </c>
      <c r="U78" s="54" t="s">
        <v>38</v>
      </c>
      <c r="V78" s="54" t="s">
        <v>38</v>
      </c>
      <c r="W78" s="54" t="s">
        <v>38</v>
      </c>
      <c r="X78" s="16">
        <v>116.28</v>
      </c>
      <c r="Y78" s="16">
        <f t="shared" si="0"/>
        <v>96.9</v>
      </c>
      <c r="Z78" s="1" t="e">
        <f t="shared" si="1"/>
        <v>#VALUE!</v>
      </c>
      <c r="AA78" s="1" t="e">
        <f t="shared" si="2"/>
        <v>#VALUE!</v>
      </c>
    </row>
    <row r="79" spans="1:27" ht="15">
      <c r="A79" s="19" t="s">
        <v>78</v>
      </c>
      <c r="B79" s="21" t="s">
        <v>170</v>
      </c>
      <c r="C79" s="15" t="s">
        <v>173</v>
      </c>
      <c r="D79" s="54" t="s">
        <v>38</v>
      </c>
      <c r="E79" s="54" t="s">
        <v>38</v>
      </c>
      <c r="F79" s="54" t="s">
        <v>38</v>
      </c>
      <c r="G79" s="54" t="s">
        <v>38</v>
      </c>
      <c r="H79" s="54" t="s">
        <v>38</v>
      </c>
      <c r="I79" s="54" t="s">
        <v>38</v>
      </c>
      <c r="J79" s="54" t="s">
        <v>38</v>
      </c>
      <c r="K79" s="54" t="s">
        <v>38</v>
      </c>
      <c r="L79" s="54" t="s">
        <v>38</v>
      </c>
      <c r="M79" s="54" t="s">
        <v>38</v>
      </c>
      <c r="N79" s="54">
        <v>0.3</v>
      </c>
      <c r="O79" s="54" t="s">
        <v>38</v>
      </c>
      <c r="P79" s="54" t="s">
        <v>38</v>
      </c>
      <c r="Q79" s="54" t="s">
        <v>38</v>
      </c>
      <c r="R79" s="54" t="s">
        <v>38</v>
      </c>
      <c r="S79" s="54" t="s">
        <v>38</v>
      </c>
      <c r="T79" s="54" t="s">
        <v>38</v>
      </c>
      <c r="U79" s="54" t="s">
        <v>38</v>
      </c>
      <c r="V79" s="54">
        <v>0.64762799999999998</v>
      </c>
      <c r="W79" s="54" t="s">
        <v>38</v>
      </c>
      <c r="X79" s="16" t="e">
        <f t="shared" si="3"/>
        <v>#VALUE!</v>
      </c>
      <c r="Y79" s="16" t="e">
        <f t="shared" si="0"/>
        <v>#VALUE!</v>
      </c>
      <c r="Z79" s="1" t="e">
        <f t="shared" si="1"/>
        <v>#VALUE!</v>
      </c>
      <c r="AA79" s="1" t="e">
        <f t="shared" si="2"/>
        <v>#VALUE!</v>
      </c>
    </row>
    <row r="80" spans="1:27" ht="15">
      <c r="A80" s="19" t="s">
        <v>78</v>
      </c>
      <c r="B80" s="21" t="s">
        <v>171</v>
      </c>
      <c r="C80" s="15" t="s">
        <v>175</v>
      </c>
      <c r="D80" s="54" t="s">
        <v>38</v>
      </c>
      <c r="E80" s="54" t="s">
        <v>38</v>
      </c>
      <c r="F80" s="54" t="s">
        <v>38</v>
      </c>
      <c r="G80" s="54" t="s">
        <v>38</v>
      </c>
      <c r="H80" s="54" t="s">
        <v>38</v>
      </c>
      <c r="I80" s="54" t="s">
        <v>38</v>
      </c>
      <c r="J80" s="54" t="s">
        <v>38</v>
      </c>
      <c r="K80" s="54" t="s">
        <v>38</v>
      </c>
      <c r="L80" s="54" t="s">
        <v>38</v>
      </c>
      <c r="M80" s="54" t="s">
        <v>38</v>
      </c>
      <c r="N80" s="54">
        <v>1.6</v>
      </c>
      <c r="O80" s="54" t="s">
        <v>38</v>
      </c>
      <c r="P80" s="54" t="s">
        <v>38</v>
      </c>
      <c r="Q80" s="54" t="s">
        <v>38</v>
      </c>
      <c r="R80" s="54" t="s">
        <v>38</v>
      </c>
      <c r="S80" s="54" t="s">
        <v>38</v>
      </c>
      <c r="T80" s="54" t="s">
        <v>38</v>
      </c>
      <c r="U80" s="54" t="s">
        <v>38</v>
      </c>
      <c r="V80" s="54">
        <v>3.4540199999999994</v>
      </c>
      <c r="W80" s="54" t="s">
        <v>38</v>
      </c>
      <c r="X80" s="16" t="e">
        <f t="shared" si="3"/>
        <v>#VALUE!</v>
      </c>
      <c r="Y80" s="16" t="e">
        <f t="shared" si="0"/>
        <v>#VALUE!</v>
      </c>
      <c r="Z80" s="1" t="e">
        <f t="shared" si="1"/>
        <v>#VALUE!</v>
      </c>
      <c r="AA80" s="1" t="e">
        <f t="shared" si="2"/>
        <v>#VALUE!</v>
      </c>
    </row>
    <row r="81" spans="1:27" ht="30" customHeight="1">
      <c r="A81" s="19" t="s">
        <v>78</v>
      </c>
      <c r="B81" s="21" t="s">
        <v>172</v>
      </c>
      <c r="C81" s="15" t="s">
        <v>177</v>
      </c>
      <c r="D81" s="54" t="s">
        <v>38</v>
      </c>
      <c r="E81" s="54" t="s">
        <v>38</v>
      </c>
      <c r="F81" s="54" t="s">
        <v>38</v>
      </c>
      <c r="G81" s="54" t="s">
        <v>38</v>
      </c>
      <c r="H81" s="54" t="s">
        <v>38</v>
      </c>
      <c r="I81" s="54" t="s">
        <v>38</v>
      </c>
      <c r="J81" s="54" t="s">
        <v>38</v>
      </c>
      <c r="K81" s="54" t="s">
        <v>38</v>
      </c>
      <c r="L81" s="54" t="s">
        <v>38</v>
      </c>
      <c r="M81" s="54" t="s">
        <v>38</v>
      </c>
      <c r="N81" s="54">
        <v>1.3</v>
      </c>
      <c r="O81" s="54" t="s">
        <v>38</v>
      </c>
      <c r="P81" s="54" t="s">
        <v>38</v>
      </c>
      <c r="Q81" s="54" t="s">
        <v>38</v>
      </c>
      <c r="R81" s="54" t="s">
        <v>38</v>
      </c>
      <c r="S81" s="54" t="s">
        <v>38</v>
      </c>
      <c r="T81" s="54" t="s">
        <v>38</v>
      </c>
      <c r="U81" s="54" t="s">
        <v>38</v>
      </c>
      <c r="V81" s="54">
        <v>2.8063919999999998</v>
      </c>
      <c r="W81" s="54" t="s">
        <v>38</v>
      </c>
      <c r="X81" s="16" t="e">
        <f t="shared" si="3"/>
        <v>#VALUE!</v>
      </c>
      <c r="Y81" s="16" t="e">
        <f t="shared" si="0"/>
        <v>#VALUE!</v>
      </c>
      <c r="Z81" s="1" t="e">
        <f t="shared" si="1"/>
        <v>#VALUE!</v>
      </c>
      <c r="AA81" s="1" t="e">
        <f t="shared" si="2"/>
        <v>#VALUE!</v>
      </c>
    </row>
    <row r="82" spans="1:27" ht="15">
      <c r="A82" s="19" t="s">
        <v>78</v>
      </c>
      <c r="B82" s="21" t="s">
        <v>174</v>
      </c>
      <c r="C82" s="15" t="s">
        <v>179</v>
      </c>
      <c r="D82" s="54" t="s">
        <v>38</v>
      </c>
      <c r="E82" s="54" t="s">
        <v>38</v>
      </c>
      <c r="F82" s="54" t="s">
        <v>38</v>
      </c>
      <c r="G82" s="54" t="s">
        <v>38</v>
      </c>
      <c r="H82" s="54" t="s">
        <v>38</v>
      </c>
      <c r="I82" s="54" t="s">
        <v>38</v>
      </c>
      <c r="J82" s="54" t="s">
        <v>38</v>
      </c>
      <c r="K82" s="54" t="s">
        <v>38</v>
      </c>
      <c r="L82" s="54" t="s">
        <v>38</v>
      </c>
      <c r="M82" s="54" t="s">
        <v>38</v>
      </c>
      <c r="N82" s="54">
        <v>0.82</v>
      </c>
      <c r="O82" s="54" t="s">
        <v>38</v>
      </c>
      <c r="P82" s="54" t="s">
        <v>38</v>
      </c>
      <c r="Q82" s="54" t="s">
        <v>38</v>
      </c>
      <c r="R82" s="54" t="s">
        <v>38</v>
      </c>
      <c r="S82" s="54" t="s">
        <v>38</v>
      </c>
      <c r="T82" s="54" t="s">
        <v>38</v>
      </c>
      <c r="U82" s="54" t="s">
        <v>38</v>
      </c>
      <c r="V82" s="54">
        <v>2.4082680000000001</v>
      </c>
      <c r="W82" s="54" t="s">
        <v>38</v>
      </c>
      <c r="X82" s="16" t="e">
        <f t="shared" si="3"/>
        <v>#VALUE!</v>
      </c>
      <c r="Y82" s="16" t="e">
        <f t="shared" si="0"/>
        <v>#VALUE!</v>
      </c>
      <c r="Z82" s="1" t="e">
        <f t="shared" si="1"/>
        <v>#VALUE!</v>
      </c>
      <c r="AA82" s="1" t="e">
        <f t="shared" si="2"/>
        <v>#VALUE!</v>
      </c>
    </row>
    <row r="83" spans="1:27" ht="15">
      <c r="A83" s="19" t="s">
        <v>78</v>
      </c>
      <c r="B83" s="21" t="s">
        <v>176</v>
      </c>
      <c r="C83" s="15" t="s">
        <v>181</v>
      </c>
      <c r="D83" s="54" t="s">
        <v>38</v>
      </c>
      <c r="E83" s="54" t="s">
        <v>38</v>
      </c>
      <c r="F83" s="54" t="s">
        <v>38</v>
      </c>
      <c r="G83" s="54" t="s">
        <v>38</v>
      </c>
      <c r="H83" s="54" t="s">
        <v>38</v>
      </c>
      <c r="I83" s="54" t="s">
        <v>38</v>
      </c>
      <c r="J83" s="54" t="s">
        <v>38</v>
      </c>
      <c r="K83" s="54" t="s">
        <v>38</v>
      </c>
      <c r="L83" s="54" t="s">
        <v>38</v>
      </c>
      <c r="M83" s="54" t="s">
        <v>38</v>
      </c>
      <c r="N83" s="54">
        <v>0.45600000000000002</v>
      </c>
      <c r="O83" s="54" t="s">
        <v>38</v>
      </c>
      <c r="P83" s="54" t="s">
        <v>38</v>
      </c>
      <c r="Q83" s="54" t="s">
        <v>38</v>
      </c>
      <c r="R83" s="54" t="s">
        <v>38</v>
      </c>
      <c r="S83" s="54" t="s">
        <v>38</v>
      </c>
      <c r="T83" s="54" t="s">
        <v>38</v>
      </c>
      <c r="U83" s="54" t="s">
        <v>38</v>
      </c>
      <c r="V83" s="54">
        <v>0.98439599999999994</v>
      </c>
      <c r="W83" s="54" t="s">
        <v>38</v>
      </c>
      <c r="X83" s="16" t="e">
        <f t="shared" si="3"/>
        <v>#VALUE!</v>
      </c>
      <c r="Y83" s="16" t="e">
        <f t="shared" si="0"/>
        <v>#VALUE!</v>
      </c>
      <c r="Z83" s="1" t="e">
        <f t="shared" si="1"/>
        <v>#VALUE!</v>
      </c>
      <c r="AA83" s="1" t="e">
        <f t="shared" si="2"/>
        <v>#VALUE!</v>
      </c>
    </row>
    <row r="84" spans="1:27" ht="15" customHeight="1">
      <c r="A84" s="19" t="s">
        <v>78</v>
      </c>
      <c r="B84" s="21" t="s">
        <v>178</v>
      </c>
      <c r="C84" s="15" t="s">
        <v>183</v>
      </c>
      <c r="D84" s="54" t="s">
        <v>38</v>
      </c>
      <c r="E84" s="54" t="s">
        <v>38</v>
      </c>
      <c r="F84" s="54" t="s">
        <v>38</v>
      </c>
      <c r="G84" s="54" t="s">
        <v>38</v>
      </c>
      <c r="H84" s="54" t="s">
        <v>38</v>
      </c>
      <c r="I84" s="54" t="s">
        <v>38</v>
      </c>
      <c r="J84" s="54" t="s">
        <v>38</v>
      </c>
      <c r="K84" s="54" t="s">
        <v>38</v>
      </c>
      <c r="L84" s="54" t="s">
        <v>38</v>
      </c>
      <c r="M84" s="54" t="s">
        <v>38</v>
      </c>
      <c r="N84" s="54">
        <v>0.6</v>
      </c>
      <c r="O84" s="54" t="s">
        <v>38</v>
      </c>
      <c r="P84" s="54" t="s">
        <v>38</v>
      </c>
      <c r="Q84" s="54" t="s">
        <v>38</v>
      </c>
      <c r="R84" s="54" t="s">
        <v>38</v>
      </c>
      <c r="S84" s="54" t="s">
        <v>38</v>
      </c>
      <c r="T84" s="54" t="s">
        <v>38</v>
      </c>
      <c r="U84" s="54" t="s">
        <v>38</v>
      </c>
      <c r="V84" s="54">
        <v>1.295256</v>
      </c>
      <c r="W84" s="54" t="s">
        <v>38</v>
      </c>
      <c r="X84" s="16" t="e">
        <f t="shared" si="3"/>
        <v>#VALUE!</v>
      </c>
      <c r="Y84" s="16" t="e">
        <f t="shared" si="0"/>
        <v>#VALUE!</v>
      </c>
      <c r="Z84" s="1" t="e">
        <f t="shared" si="1"/>
        <v>#VALUE!</v>
      </c>
      <c r="AA84" s="1" t="e">
        <f t="shared" si="2"/>
        <v>#VALUE!</v>
      </c>
    </row>
    <row r="85" spans="1:27" ht="15">
      <c r="A85" s="19" t="s">
        <v>78</v>
      </c>
      <c r="B85" s="21" t="s">
        <v>180</v>
      </c>
      <c r="C85" s="15" t="s">
        <v>185</v>
      </c>
      <c r="D85" s="54" t="s">
        <v>38</v>
      </c>
      <c r="E85" s="54" t="s">
        <v>38</v>
      </c>
      <c r="F85" s="54" t="s">
        <v>38</v>
      </c>
      <c r="G85" s="54" t="s">
        <v>38</v>
      </c>
      <c r="H85" s="54" t="s">
        <v>38</v>
      </c>
      <c r="I85" s="54" t="s">
        <v>38</v>
      </c>
      <c r="J85" s="54" t="s">
        <v>38</v>
      </c>
      <c r="K85" s="54" t="s">
        <v>38</v>
      </c>
      <c r="L85" s="54" t="s">
        <v>38</v>
      </c>
      <c r="M85" s="54" t="s">
        <v>38</v>
      </c>
      <c r="N85" s="54">
        <v>0.35</v>
      </c>
      <c r="O85" s="54" t="s">
        <v>38</v>
      </c>
      <c r="P85" s="54" t="s">
        <v>38</v>
      </c>
      <c r="Q85" s="54" t="s">
        <v>38</v>
      </c>
      <c r="R85" s="54" t="s">
        <v>38</v>
      </c>
      <c r="S85" s="54" t="s">
        <v>38</v>
      </c>
      <c r="T85" s="54" t="s">
        <v>38</v>
      </c>
      <c r="U85" s="54" t="s">
        <v>38</v>
      </c>
      <c r="V85" s="54">
        <v>0.74835600000000002</v>
      </c>
      <c r="W85" s="54" t="s">
        <v>38</v>
      </c>
      <c r="X85" s="16" t="e">
        <f t="shared" si="3"/>
        <v>#VALUE!</v>
      </c>
      <c r="Y85" s="16" t="e">
        <f t="shared" si="0"/>
        <v>#VALUE!</v>
      </c>
      <c r="Z85" s="1" t="e">
        <f t="shared" si="1"/>
        <v>#VALUE!</v>
      </c>
      <c r="AA85" s="1" t="e">
        <f t="shared" si="2"/>
        <v>#VALUE!</v>
      </c>
    </row>
    <row r="86" spans="1:27" ht="15">
      <c r="A86" s="19" t="s">
        <v>78</v>
      </c>
      <c r="B86" s="21" t="s">
        <v>182</v>
      </c>
      <c r="C86" s="15" t="s">
        <v>187</v>
      </c>
      <c r="D86" s="54" t="s">
        <v>38</v>
      </c>
      <c r="E86" s="54" t="s">
        <v>38</v>
      </c>
      <c r="F86" s="54" t="s">
        <v>38</v>
      </c>
      <c r="G86" s="54" t="s">
        <v>38</v>
      </c>
      <c r="H86" s="54" t="s">
        <v>38</v>
      </c>
      <c r="I86" s="54" t="s">
        <v>38</v>
      </c>
      <c r="J86" s="54" t="s">
        <v>38</v>
      </c>
      <c r="K86" s="54" t="s">
        <v>38</v>
      </c>
      <c r="L86" s="54" t="s">
        <v>38</v>
      </c>
      <c r="M86" s="54" t="s">
        <v>38</v>
      </c>
      <c r="N86" s="54">
        <v>0.25</v>
      </c>
      <c r="O86" s="54" t="s">
        <v>38</v>
      </c>
      <c r="P86" s="54" t="s">
        <v>38</v>
      </c>
      <c r="Q86" s="54" t="s">
        <v>38</v>
      </c>
      <c r="R86" s="54" t="s">
        <v>38</v>
      </c>
      <c r="S86" s="54" t="s">
        <v>38</v>
      </c>
      <c r="T86" s="54" t="s">
        <v>38</v>
      </c>
      <c r="U86" s="54" t="s">
        <v>38</v>
      </c>
      <c r="V86" s="54">
        <v>0.53968800000000006</v>
      </c>
      <c r="W86" s="54" t="s">
        <v>38</v>
      </c>
      <c r="X86" s="16" t="e">
        <f t="shared" si="3"/>
        <v>#VALUE!</v>
      </c>
      <c r="Y86" s="16" t="e">
        <f t="shared" si="0"/>
        <v>#VALUE!</v>
      </c>
      <c r="Z86" s="1" t="e">
        <f t="shared" si="1"/>
        <v>#VALUE!</v>
      </c>
      <c r="AA86" s="1" t="e">
        <f t="shared" si="2"/>
        <v>#VALUE!</v>
      </c>
    </row>
    <row r="87" spans="1:27" ht="15">
      <c r="A87" s="19" t="s">
        <v>78</v>
      </c>
      <c r="B87" s="21" t="s">
        <v>184</v>
      </c>
      <c r="C87" s="15" t="s">
        <v>189</v>
      </c>
      <c r="D87" s="54" t="s">
        <v>38</v>
      </c>
      <c r="E87" s="54" t="s">
        <v>38</v>
      </c>
      <c r="F87" s="54" t="s">
        <v>38</v>
      </c>
      <c r="G87" s="54" t="s">
        <v>38</v>
      </c>
      <c r="H87" s="54" t="s">
        <v>38</v>
      </c>
      <c r="I87" s="54" t="s">
        <v>38</v>
      </c>
      <c r="J87" s="54" t="s">
        <v>38</v>
      </c>
      <c r="K87" s="54" t="s">
        <v>38</v>
      </c>
      <c r="L87" s="54" t="s">
        <v>38</v>
      </c>
      <c r="M87" s="54" t="s">
        <v>38</v>
      </c>
      <c r="N87" s="54">
        <v>0.4</v>
      </c>
      <c r="O87" s="54" t="s">
        <v>38</v>
      </c>
      <c r="P87" s="54" t="s">
        <v>38</v>
      </c>
      <c r="Q87" s="54" t="s">
        <v>38</v>
      </c>
      <c r="R87" s="54" t="s">
        <v>38</v>
      </c>
      <c r="S87" s="54" t="s">
        <v>38</v>
      </c>
      <c r="T87" s="54" t="s">
        <v>38</v>
      </c>
      <c r="U87" s="54" t="s">
        <v>38</v>
      </c>
      <c r="V87" s="54">
        <v>0.86350800000000005</v>
      </c>
      <c r="W87" s="54" t="s">
        <v>38</v>
      </c>
      <c r="X87" s="16" t="e">
        <f t="shared" si="3"/>
        <v>#VALUE!</v>
      </c>
      <c r="Y87" s="16" t="e">
        <f t="shared" si="0"/>
        <v>#VALUE!</v>
      </c>
      <c r="Z87" s="1" t="e">
        <f t="shared" si="1"/>
        <v>#VALUE!</v>
      </c>
      <c r="AA87" s="1" t="e">
        <f t="shared" si="2"/>
        <v>#VALUE!</v>
      </c>
    </row>
    <row r="88" spans="1:27" ht="15">
      <c r="A88" s="19" t="s">
        <v>78</v>
      </c>
      <c r="B88" s="21" t="s">
        <v>186</v>
      </c>
      <c r="C88" s="15" t="s">
        <v>191</v>
      </c>
      <c r="D88" s="54" t="s">
        <v>38</v>
      </c>
      <c r="E88" s="54" t="s">
        <v>38</v>
      </c>
      <c r="F88" s="54" t="s">
        <v>38</v>
      </c>
      <c r="G88" s="54" t="s">
        <v>38</v>
      </c>
      <c r="H88" s="54" t="s">
        <v>38</v>
      </c>
      <c r="I88" s="54" t="s">
        <v>38</v>
      </c>
      <c r="J88" s="54" t="s">
        <v>38</v>
      </c>
      <c r="K88" s="54" t="s">
        <v>38</v>
      </c>
      <c r="L88" s="54" t="s">
        <v>38</v>
      </c>
      <c r="M88" s="54" t="s">
        <v>38</v>
      </c>
      <c r="N88" s="54">
        <v>0.4</v>
      </c>
      <c r="O88" s="54" t="s">
        <v>38</v>
      </c>
      <c r="P88" s="54" t="s">
        <v>38</v>
      </c>
      <c r="Q88" s="54" t="s">
        <v>38</v>
      </c>
      <c r="R88" s="54" t="s">
        <v>38</v>
      </c>
      <c r="S88" s="54" t="s">
        <v>38</v>
      </c>
      <c r="T88" s="54" t="s">
        <v>38</v>
      </c>
      <c r="U88" s="54" t="s">
        <v>38</v>
      </c>
      <c r="V88" s="54">
        <v>0.86350800000000005</v>
      </c>
      <c r="W88" s="54" t="s">
        <v>38</v>
      </c>
      <c r="X88" s="16" t="e">
        <f t="shared" si="3"/>
        <v>#VALUE!</v>
      </c>
      <c r="Y88" s="16" t="e">
        <f t="shared" si="0"/>
        <v>#VALUE!</v>
      </c>
      <c r="Z88" s="1" t="e">
        <f t="shared" si="1"/>
        <v>#VALUE!</v>
      </c>
      <c r="AA88" s="1" t="e">
        <f t="shared" si="2"/>
        <v>#VALUE!</v>
      </c>
    </row>
    <row r="89" spans="1:27" ht="15">
      <c r="A89" s="19" t="s">
        <v>78</v>
      </c>
      <c r="B89" s="21" t="s">
        <v>188</v>
      </c>
      <c r="C89" s="15" t="s">
        <v>193</v>
      </c>
      <c r="D89" s="54" t="s">
        <v>38</v>
      </c>
      <c r="E89" s="54" t="s">
        <v>38</v>
      </c>
      <c r="F89" s="54" t="s">
        <v>38</v>
      </c>
      <c r="G89" s="54" t="s">
        <v>38</v>
      </c>
      <c r="H89" s="54" t="s">
        <v>38</v>
      </c>
      <c r="I89" s="54" t="s">
        <v>38</v>
      </c>
      <c r="J89" s="54" t="s">
        <v>38</v>
      </c>
      <c r="K89" s="54" t="s">
        <v>38</v>
      </c>
      <c r="L89" s="54" t="s">
        <v>38</v>
      </c>
      <c r="M89" s="54" t="s">
        <v>38</v>
      </c>
      <c r="N89" s="54">
        <v>0.22</v>
      </c>
      <c r="O89" s="54" t="s">
        <v>38</v>
      </c>
      <c r="P89" s="54" t="s">
        <v>38</v>
      </c>
      <c r="Q89" s="54" t="s">
        <v>38</v>
      </c>
      <c r="R89" s="54" t="s">
        <v>38</v>
      </c>
      <c r="S89" s="54" t="s">
        <v>38</v>
      </c>
      <c r="T89" s="54" t="s">
        <v>38</v>
      </c>
      <c r="U89" s="54" t="s">
        <v>38</v>
      </c>
      <c r="V89" s="54">
        <v>0.4749239999999999</v>
      </c>
      <c r="W89" s="54" t="s">
        <v>38</v>
      </c>
      <c r="X89" s="16" t="e">
        <f t="shared" ref="X89:X152" si="5">R89+T89+V89</f>
        <v>#VALUE!</v>
      </c>
      <c r="Y89" s="16" t="e">
        <f t="shared" ref="Y89:Y152" si="6">X89/1.2</f>
        <v>#VALUE!</v>
      </c>
      <c r="Z89" s="1" t="e">
        <f t="shared" ref="Z89:Z152" si="7">D89+F89+L89</f>
        <v>#VALUE!</v>
      </c>
      <c r="AA89" s="1" t="e">
        <f t="shared" ref="AA89:AA152" si="8">H89+J89+N89</f>
        <v>#VALUE!</v>
      </c>
    </row>
    <row r="90" spans="1:27" ht="15">
      <c r="A90" s="19" t="s">
        <v>78</v>
      </c>
      <c r="B90" s="21" t="s">
        <v>190</v>
      </c>
      <c r="C90" s="15" t="s">
        <v>195</v>
      </c>
      <c r="D90" s="54" t="s">
        <v>38</v>
      </c>
      <c r="E90" s="54" t="s">
        <v>38</v>
      </c>
      <c r="F90" s="54" t="s">
        <v>38</v>
      </c>
      <c r="G90" s="54" t="s">
        <v>38</v>
      </c>
      <c r="H90" s="54" t="s">
        <v>38</v>
      </c>
      <c r="I90" s="54" t="s">
        <v>38</v>
      </c>
      <c r="J90" s="54" t="s">
        <v>38</v>
      </c>
      <c r="K90" s="54" t="s">
        <v>38</v>
      </c>
      <c r="L90" s="54" t="s">
        <v>38</v>
      </c>
      <c r="M90" s="54" t="s">
        <v>38</v>
      </c>
      <c r="N90" s="54">
        <v>0.4</v>
      </c>
      <c r="O90" s="54" t="s">
        <v>38</v>
      </c>
      <c r="P90" s="54" t="s">
        <v>38</v>
      </c>
      <c r="Q90" s="54" t="s">
        <v>38</v>
      </c>
      <c r="R90" s="54" t="s">
        <v>38</v>
      </c>
      <c r="S90" s="54" t="s">
        <v>38</v>
      </c>
      <c r="T90" s="54" t="s">
        <v>38</v>
      </c>
      <c r="U90" s="54" t="s">
        <v>38</v>
      </c>
      <c r="V90" s="54">
        <v>0.86350800000000005</v>
      </c>
      <c r="W90" s="54" t="s">
        <v>38</v>
      </c>
      <c r="X90" s="16" t="e">
        <f t="shared" si="5"/>
        <v>#VALUE!</v>
      </c>
      <c r="Y90" s="16" t="e">
        <f t="shared" si="6"/>
        <v>#VALUE!</v>
      </c>
      <c r="Z90" s="1" t="e">
        <f t="shared" si="7"/>
        <v>#VALUE!</v>
      </c>
      <c r="AA90" s="1" t="e">
        <f t="shared" si="8"/>
        <v>#VALUE!</v>
      </c>
    </row>
    <row r="91" spans="1:27" ht="15">
      <c r="A91" s="19" t="s">
        <v>78</v>
      </c>
      <c r="B91" s="21" t="s">
        <v>192</v>
      </c>
      <c r="C91" s="15" t="s">
        <v>197</v>
      </c>
      <c r="D91" s="54" t="s">
        <v>38</v>
      </c>
      <c r="E91" s="54" t="s">
        <v>38</v>
      </c>
      <c r="F91" s="54" t="s">
        <v>38</v>
      </c>
      <c r="G91" s="54" t="s">
        <v>38</v>
      </c>
      <c r="H91" s="54" t="s">
        <v>38</v>
      </c>
      <c r="I91" s="54" t="s">
        <v>38</v>
      </c>
      <c r="J91" s="54" t="s">
        <v>38</v>
      </c>
      <c r="K91" s="54" t="s">
        <v>38</v>
      </c>
      <c r="L91" s="54" t="s">
        <v>38</v>
      </c>
      <c r="M91" s="54" t="s">
        <v>38</v>
      </c>
      <c r="N91" s="54">
        <v>1</v>
      </c>
      <c r="O91" s="54" t="s">
        <v>38</v>
      </c>
      <c r="P91" s="54" t="s">
        <v>38</v>
      </c>
      <c r="Q91" s="54" t="s">
        <v>38</v>
      </c>
      <c r="R91" s="54" t="s">
        <v>38</v>
      </c>
      <c r="S91" s="54" t="s">
        <v>38</v>
      </c>
      <c r="T91" s="54" t="s">
        <v>38</v>
      </c>
      <c r="U91" s="54" t="s">
        <v>38</v>
      </c>
      <c r="V91" s="54">
        <v>2.1587639999999997</v>
      </c>
      <c r="W91" s="54" t="s">
        <v>38</v>
      </c>
      <c r="X91" s="16" t="e">
        <f t="shared" si="5"/>
        <v>#VALUE!</v>
      </c>
      <c r="Y91" s="16" t="e">
        <f t="shared" si="6"/>
        <v>#VALUE!</v>
      </c>
      <c r="Z91" s="1" t="e">
        <f t="shared" si="7"/>
        <v>#VALUE!</v>
      </c>
      <c r="AA91" s="1" t="e">
        <f t="shared" si="8"/>
        <v>#VALUE!</v>
      </c>
    </row>
    <row r="92" spans="1:27" ht="25.5">
      <c r="A92" s="19" t="s">
        <v>78</v>
      </c>
      <c r="B92" s="21" t="s">
        <v>194</v>
      </c>
      <c r="C92" s="15" t="s">
        <v>199</v>
      </c>
      <c r="D92" s="54" t="s">
        <v>38</v>
      </c>
      <c r="E92" s="54" t="s">
        <v>38</v>
      </c>
      <c r="F92" s="54" t="s">
        <v>38</v>
      </c>
      <c r="G92" s="54" t="s">
        <v>38</v>
      </c>
      <c r="H92" s="54" t="s">
        <v>38</v>
      </c>
      <c r="I92" s="54" t="s">
        <v>38</v>
      </c>
      <c r="J92" s="54" t="s">
        <v>38</v>
      </c>
      <c r="K92" s="54" t="s">
        <v>38</v>
      </c>
      <c r="L92" s="54" t="s">
        <v>38</v>
      </c>
      <c r="M92" s="54" t="s">
        <v>38</v>
      </c>
      <c r="N92" s="54">
        <v>1.7</v>
      </c>
      <c r="O92" s="54" t="s">
        <v>38</v>
      </c>
      <c r="P92" s="54" t="s">
        <v>38</v>
      </c>
      <c r="Q92" s="54" t="s">
        <v>38</v>
      </c>
      <c r="R92" s="54" t="s">
        <v>38</v>
      </c>
      <c r="S92" s="54" t="s">
        <v>38</v>
      </c>
      <c r="T92" s="54" t="s">
        <v>38</v>
      </c>
      <c r="U92" s="54" t="s">
        <v>38</v>
      </c>
      <c r="V92" s="54">
        <f>9.59806*1.2</f>
        <v>11.517671999999999</v>
      </c>
      <c r="W92" s="54" t="s">
        <v>38</v>
      </c>
      <c r="X92" s="16" t="e">
        <f t="shared" si="5"/>
        <v>#VALUE!</v>
      </c>
      <c r="Y92" s="16" t="e">
        <f t="shared" si="6"/>
        <v>#VALUE!</v>
      </c>
      <c r="Z92" s="1" t="e">
        <f t="shared" si="7"/>
        <v>#VALUE!</v>
      </c>
      <c r="AA92" s="1" t="e">
        <f t="shared" si="8"/>
        <v>#VALUE!</v>
      </c>
    </row>
    <row r="93" spans="1:27" ht="25.5">
      <c r="A93" s="19" t="s">
        <v>78</v>
      </c>
      <c r="B93" s="21" t="s">
        <v>196</v>
      </c>
      <c r="C93" s="15" t="s">
        <v>201</v>
      </c>
      <c r="D93" s="54" t="s">
        <v>38</v>
      </c>
      <c r="E93" s="54" t="s">
        <v>38</v>
      </c>
      <c r="F93" s="54" t="s">
        <v>38</v>
      </c>
      <c r="G93" s="54" t="s">
        <v>38</v>
      </c>
      <c r="H93" s="54" t="s">
        <v>38</v>
      </c>
      <c r="I93" s="54" t="s">
        <v>38</v>
      </c>
      <c r="J93" s="54" t="s">
        <v>38</v>
      </c>
      <c r="K93" s="54" t="s">
        <v>38</v>
      </c>
      <c r="L93" s="54" t="s">
        <v>38</v>
      </c>
      <c r="M93" s="54" t="s">
        <v>38</v>
      </c>
      <c r="N93" s="54">
        <v>1.7</v>
      </c>
      <c r="O93" s="54" t="s">
        <v>38</v>
      </c>
      <c r="P93" s="54" t="s">
        <v>38</v>
      </c>
      <c r="Q93" s="54" t="s">
        <v>38</v>
      </c>
      <c r="R93" s="54" t="s">
        <v>38</v>
      </c>
      <c r="S93" s="54" t="s">
        <v>38</v>
      </c>
      <c r="T93" s="54" t="s">
        <v>38</v>
      </c>
      <c r="U93" s="54" t="s">
        <v>38</v>
      </c>
      <c r="V93" s="54">
        <f>9.59806*1.2</f>
        <v>11.517671999999999</v>
      </c>
      <c r="W93" s="54" t="s">
        <v>38</v>
      </c>
      <c r="X93" s="16" t="e">
        <f t="shared" si="5"/>
        <v>#VALUE!</v>
      </c>
      <c r="Y93" s="16" t="e">
        <f t="shared" si="6"/>
        <v>#VALUE!</v>
      </c>
      <c r="Z93" s="1" t="e">
        <f t="shared" si="7"/>
        <v>#VALUE!</v>
      </c>
      <c r="AA93" s="1" t="e">
        <f t="shared" si="8"/>
        <v>#VALUE!</v>
      </c>
    </row>
    <row r="94" spans="1:27" ht="15">
      <c r="A94" s="19" t="s">
        <v>78</v>
      </c>
      <c r="B94" s="21" t="s">
        <v>198</v>
      </c>
      <c r="C94" s="15" t="s">
        <v>203</v>
      </c>
      <c r="D94" s="54" t="s">
        <v>38</v>
      </c>
      <c r="E94" s="54" t="s">
        <v>38</v>
      </c>
      <c r="F94" s="54" t="s">
        <v>38</v>
      </c>
      <c r="G94" s="54" t="s">
        <v>38</v>
      </c>
      <c r="H94" s="54" t="s">
        <v>38</v>
      </c>
      <c r="I94" s="54" t="s">
        <v>38</v>
      </c>
      <c r="J94" s="54" t="s">
        <v>38</v>
      </c>
      <c r="K94" s="54" t="s">
        <v>38</v>
      </c>
      <c r="L94" s="54" t="s">
        <v>38</v>
      </c>
      <c r="M94" s="54" t="s">
        <v>38</v>
      </c>
      <c r="N94" s="54">
        <v>0.75</v>
      </c>
      <c r="O94" s="54" t="s">
        <v>38</v>
      </c>
      <c r="P94" s="54" t="s">
        <v>38</v>
      </c>
      <c r="Q94" s="54" t="s">
        <v>38</v>
      </c>
      <c r="R94" s="54" t="s">
        <v>38</v>
      </c>
      <c r="S94" s="54" t="s">
        <v>38</v>
      </c>
      <c r="T94" s="54" t="s">
        <v>38</v>
      </c>
      <c r="U94" s="54" t="s">
        <v>38</v>
      </c>
      <c r="V94" s="54">
        <f>1.3492*1.2</f>
        <v>1.6190399999999998</v>
      </c>
      <c r="W94" s="54" t="s">
        <v>38</v>
      </c>
      <c r="X94" s="16" t="e">
        <f t="shared" si="5"/>
        <v>#VALUE!</v>
      </c>
      <c r="Y94" s="16" t="e">
        <f t="shared" si="6"/>
        <v>#VALUE!</v>
      </c>
      <c r="Z94" s="1" t="e">
        <f t="shared" si="7"/>
        <v>#VALUE!</v>
      </c>
      <c r="AA94" s="1" t="e">
        <f t="shared" si="8"/>
        <v>#VALUE!</v>
      </c>
    </row>
    <row r="95" spans="1:27" ht="27" customHeight="1">
      <c r="A95" s="19" t="s">
        <v>78</v>
      </c>
      <c r="B95" s="21" t="s">
        <v>200</v>
      </c>
      <c r="C95" s="15" t="s">
        <v>205</v>
      </c>
      <c r="D95" s="54" t="s">
        <v>38</v>
      </c>
      <c r="E95" s="54" t="s">
        <v>38</v>
      </c>
      <c r="F95" s="54" t="s">
        <v>38</v>
      </c>
      <c r="G95" s="54" t="s">
        <v>38</v>
      </c>
      <c r="H95" s="54" t="s">
        <v>38</v>
      </c>
      <c r="I95" s="54" t="s">
        <v>38</v>
      </c>
      <c r="J95" s="54" t="s">
        <v>38</v>
      </c>
      <c r="K95" s="54" t="s">
        <v>38</v>
      </c>
      <c r="L95" s="54" t="s">
        <v>38</v>
      </c>
      <c r="M95" s="54" t="s">
        <v>38</v>
      </c>
      <c r="N95" s="54">
        <v>1</v>
      </c>
      <c r="O95" s="54" t="s">
        <v>38</v>
      </c>
      <c r="P95" s="54" t="s">
        <v>38</v>
      </c>
      <c r="Q95" s="54" t="s">
        <v>38</v>
      </c>
      <c r="R95" s="54" t="s">
        <v>38</v>
      </c>
      <c r="S95" s="54" t="s">
        <v>38</v>
      </c>
      <c r="T95" s="54" t="s">
        <v>38</v>
      </c>
      <c r="U95" s="54" t="s">
        <v>38</v>
      </c>
      <c r="V95" s="54">
        <v>1.9487759999999998</v>
      </c>
      <c r="W95" s="54" t="s">
        <v>38</v>
      </c>
      <c r="X95" s="16" t="e">
        <f t="shared" si="5"/>
        <v>#VALUE!</v>
      </c>
      <c r="Y95" s="16" t="e">
        <f t="shared" si="6"/>
        <v>#VALUE!</v>
      </c>
      <c r="Z95" s="1" t="e">
        <f t="shared" si="7"/>
        <v>#VALUE!</v>
      </c>
      <c r="AA95" s="1" t="e">
        <f t="shared" si="8"/>
        <v>#VALUE!</v>
      </c>
    </row>
    <row r="96" spans="1:27" ht="27.75" customHeight="1">
      <c r="A96" s="19" t="s">
        <v>78</v>
      </c>
      <c r="B96" s="21" t="s">
        <v>202</v>
      </c>
      <c r="C96" s="15" t="s">
        <v>207</v>
      </c>
      <c r="D96" s="54" t="s">
        <v>38</v>
      </c>
      <c r="E96" s="54" t="s">
        <v>38</v>
      </c>
      <c r="F96" s="54" t="s">
        <v>38</v>
      </c>
      <c r="G96" s="54" t="s">
        <v>38</v>
      </c>
      <c r="H96" s="54" t="s">
        <v>38</v>
      </c>
      <c r="I96" s="54" t="s">
        <v>38</v>
      </c>
      <c r="J96" s="54" t="s">
        <v>38</v>
      </c>
      <c r="K96" s="54" t="s">
        <v>38</v>
      </c>
      <c r="L96" s="54" t="s">
        <v>38</v>
      </c>
      <c r="M96" s="54" t="s">
        <v>38</v>
      </c>
      <c r="N96" s="54">
        <v>1</v>
      </c>
      <c r="O96" s="54" t="s">
        <v>38</v>
      </c>
      <c r="P96" s="54" t="s">
        <v>38</v>
      </c>
      <c r="Q96" s="54" t="s">
        <v>38</v>
      </c>
      <c r="R96" s="54" t="s">
        <v>38</v>
      </c>
      <c r="S96" s="54" t="s">
        <v>38</v>
      </c>
      <c r="T96" s="54" t="s">
        <v>38</v>
      </c>
      <c r="U96" s="54" t="s">
        <v>38</v>
      </c>
      <c r="V96" s="54">
        <v>1.9487759999999998</v>
      </c>
      <c r="W96" s="54" t="s">
        <v>38</v>
      </c>
      <c r="X96" s="16" t="e">
        <f t="shared" si="5"/>
        <v>#VALUE!</v>
      </c>
      <c r="Y96" s="16" t="e">
        <f t="shared" si="6"/>
        <v>#VALUE!</v>
      </c>
      <c r="Z96" s="1" t="e">
        <f t="shared" si="7"/>
        <v>#VALUE!</v>
      </c>
      <c r="AA96" s="1" t="e">
        <f t="shared" si="8"/>
        <v>#VALUE!</v>
      </c>
    </row>
    <row r="97" spans="1:27" ht="15">
      <c r="A97" s="19" t="s">
        <v>78</v>
      </c>
      <c r="B97" s="21" t="s">
        <v>204</v>
      </c>
      <c r="C97" s="15" t="s">
        <v>209</v>
      </c>
      <c r="D97" s="54" t="s">
        <v>38</v>
      </c>
      <c r="E97" s="54" t="s">
        <v>38</v>
      </c>
      <c r="F97" s="54" t="s">
        <v>38</v>
      </c>
      <c r="G97" s="54" t="s">
        <v>38</v>
      </c>
      <c r="H97" s="54" t="s">
        <v>38</v>
      </c>
      <c r="I97" s="54" t="s">
        <v>38</v>
      </c>
      <c r="J97" s="54" t="s">
        <v>38</v>
      </c>
      <c r="K97" s="54" t="s">
        <v>38</v>
      </c>
      <c r="L97" s="54" t="s">
        <v>38</v>
      </c>
      <c r="M97" s="54" t="s">
        <v>38</v>
      </c>
      <c r="N97" s="54">
        <v>0.8</v>
      </c>
      <c r="O97" s="54" t="s">
        <v>38</v>
      </c>
      <c r="P97" s="54" t="s">
        <v>38</v>
      </c>
      <c r="Q97" s="54" t="s">
        <v>38</v>
      </c>
      <c r="R97" s="54" t="s">
        <v>38</v>
      </c>
      <c r="S97" s="54" t="s">
        <v>38</v>
      </c>
      <c r="T97" s="54" t="s">
        <v>38</v>
      </c>
      <c r="U97" s="54" t="s">
        <v>38</v>
      </c>
      <c r="V97" s="54">
        <v>1.5590208000000001</v>
      </c>
      <c r="W97" s="54" t="s">
        <v>38</v>
      </c>
      <c r="X97" s="16" t="e">
        <f t="shared" si="5"/>
        <v>#VALUE!</v>
      </c>
      <c r="Y97" s="16" t="e">
        <f t="shared" si="6"/>
        <v>#VALUE!</v>
      </c>
      <c r="Z97" s="1" t="e">
        <f t="shared" si="7"/>
        <v>#VALUE!</v>
      </c>
      <c r="AA97" s="1" t="e">
        <f t="shared" si="8"/>
        <v>#VALUE!</v>
      </c>
    </row>
    <row r="98" spans="1:27" ht="15">
      <c r="A98" s="19" t="s">
        <v>78</v>
      </c>
      <c r="B98" s="21" t="s">
        <v>206</v>
      </c>
      <c r="C98" s="15" t="s">
        <v>211</v>
      </c>
      <c r="D98" s="54" t="s">
        <v>38</v>
      </c>
      <c r="E98" s="54" t="s">
        <v>38</v>
      </c>
      <c r="F98" s="54" t="s">
        <v>38</v>
      </c>
      <c r="G98" s="54" t="s">
        <v>38</v>
      </c>
      <c r="H98" s="54" t="s">
        <v>38</v>
      </c>
      <c r="I98" s="54" t="s">
        <v>38</v>
      </c>
      <c r="J98" s="54" t="s">
        <v>38</v>
      </c>
      <c r="K98" s="54" t="s">
        <v>38</v>
      </c>
      <c r="L98" s="54" t="s">
        <v>38</v>
      </c>
      <c r="M98" s="54" t="s">
        <v>38</v>
      </c>
      <c r="N98" s="54">
        <v>0.8</v>
      </c>
      <c r="O98" s="54" t="s">
        <v>38</v>
      </c>
      <c r="P98" s="54" t="s">
        <v>38</v>
      </c>
      <c r="Q98" s="54" t="s">
        <v>38</v>
      </c>
      <c r="R98" s="54" t="s">
        <v>38</v>
      </c>
      <c r="S98" s="54" t="s">
        <v>38</v>
      </c>
      <c r="T98" s="54" t="s">
        <v>38</v>
      </c>
      <c r="U98" s="54" t="s">
        <v>38</v>
      </c>
      <c r="V98" s="54">
        <v>1.5590208000000001</v>
      </c>
      <c r="W98" s="54" t="s">
        <v>38</v>
      </c>
      <c r="X98" s="16" t="e">
        <f t="shared" si="5"/>
        <v>#VALUE!</v>
      </c>
      <c r="Y98" s="16" t="e">
        <f t="shared" si="6"/>
        <v>#VALUE!</v>
      </c>
      <c r="Z98" s="1" t="e">
        <f t="shared" si="7"/>
        <v>#VALUE!</v>
      </c>
      <c r="AA98" s="1" t="e">
        <f t="shared" si="8"/>
        <v>#VALUE!</v>
      </c>
    </row>
    <row r="99" spans="1:27" ht="15">
      <c r="A99" s="19" t="s">
        <v>78</v>
      </c>
      <c r="B99" s="21" t="s">
        <v>208</v>
      </c>
      <c r="C99" s="15" t="s">
        <v>213</v>
      </c>
      <c r="D99" s="54" t="s">
        <v>38</v>
      </c>
      <c r="E99" s="54" t="s">
        <v>38</v>
      </c>
      <c r="F99" s="54" t="s">
        <v>38</v>
      </c>
      <c r="G99" s="54" t="s">
        <v>38</v>
      </c>
      <c r="H99" s="54" t="s">
        <v>38</v>
      </c>
      <c r="I99" s="54" t="s">
        <v>38</v>
      </c>
      <c r="J99" s="54" t="s">
        <v>38</v>
      </c>
      <c r="K99" s="54" t="s">
        <v>38</v>
      </c>
      <c r="L99" s="54" t="s">
        <v>38</v>
      </c>
      <c r="M99" s="54" t="s">
        <v>38</v>
      </c>
      <c r="N99" s="54">
        <v>1</v>
      </c>
      <c r="O99" s="54" t="s">
        <v>38</v>
      </c>
      <c r="P99" s="54" t="s">
        <v>38</v>
      </c>
      <c r="Q99" s="54" t="s">
        <v>38</v>
      </c>
      <c r="R99" s="54" t="s">
        <v>38</v>
      </c>
      <c r="S99" s="54" t="s">
        <v>38</v>
      </c>
      <c r="T99" s="54" t="s">
        <v>38</v>
      </c>
      <c r="U99" s="54" t="s">
        <v>38</v>
      </c>
      <c r="V99" s="54">
        <v>1.9487759999999998</v>
      </c>
      <c r="W99" s="54" t="s">
        <v>38</v>
      </c>
      <c r="X99" s="16" t="e">
        <f t="shared" si="5"/>
        <v>#VALUE!</v>
      </c>
      <c r="Y99" s="16" t="e">
        <f t="shared" si="6"/>
        <v>#VALUE!</v>
      </c>
      <c r="Z99" s="1" t="e">
        <f t="shared" si="7"/>
        <v>#VALUE!</v>
      </c>
      <c r="AA99" s="1" t="e">
        <f t="shared" si="8"/>
        <v>#VALUE!</v>
      </c>
    </row>
    <row r="100" spans="1:27" ht="15">
      <c r="A100" s="19" t="s">
        <v>78</v>
      </c>
      <c r="B100" s="21" t="s">
        <v>210</v>
      </c>
      <c r="C100" s="15" t="s">
        <v>215</v>
      </c>
      <c r="D100" s="54" t="s">
        <v>38</v>
      </c>
      <c r="E100" s="54" t="s">
        <v>38</v>
      </c>
      <c r="F100" s="54" t="s">
        <v>38</v>
      </c>
      <c r="G100" s="54" t="s">
        <v>38</v>
      </c>
      <c r="H100" s="54" t="s">
        <v>38</v>
      </c>
      <c r="I100" s="54" t="s">
        <v>38</v>
      </c>
      <c r="J100" s="54" t="s">
        <v>38</v>
      </c>
      <c r="K100" s="54" t="s">
        <v>38</v>
      </c>
      <c r="L100" s="54" t="s">
        <v>38</v>
      </c>
      <c r="M100" s="54" t="s">
        <v>38</v>
      </c>
      <c r="N100" s="54">
        <v>0.7</v>
      </c>
      <c r="O100" s="54" t="s">
        <v>38</v>
      </c>
      <c r="P100" s="54" t="s">
        <v>38</v>
      </c>
      <c r="Q100" s="54" t="s">
        <v>38</v>
      </c>
      <c r="R100" s="54" t="s">
        <v>38</v>
      </c>
      <c r="S100" s="54" t="s">
        <v>38</v>
      </c>
      <c r="T100" s="54" t="s">
        <v>38</v>
      </c>
      <c r="U100" s="54" t="s">
        <v>38</v>
      </c>
      <c r="V100" s="54">
        <v>1.3641431999999998</v>
      </c>
      <c r="W100" s="54" t="s">
        <v>38</v>
      </c>
      <c r="X100" s="16" t="e">
        <f t="shared" si="5"/>
        <v>#VALUE!</v>
      </c>
      <c r="Y100" s="16" t="e">
        <f t="shared" si="6"/>
        <v>#VALUE!</v>
      </c>
      <c r="Z100" s="1" t="e">
        <f t="shared" si="7"/>
        <v>#VALUE!</v>
      </c>
      <c r="AA100" s="1" t="e">
        <f t="shared" si="8"/>
        <v>#VALUE!</v>
      </c>
    </row>
    <row r="101" spans="1:27" ht="15">
      <c r="A101" s="19" t="s">
        <v>78</v>
      </c>
      <c r="B101" s="21" t="s">
        <v>212</v>
      </c>
      <c r="C101" s="15" t="s">
        <v>217</v>
      </c>
      <c r="D101" s="54" t="s">
        <v>38</v>
      </c>
      <c r="E101" s="54" t="s">
        <v>38</v>
      </c>
      <c r="F101" s="54" t="s">
        <v>38</v>
      </c>
      <c r="G101" s="54" t="s">
        <v>38</v>
      </c>
      <c r="H101" s="54" t="s">
        <v>38</v>
      </c>
      <c r="I101" s="54" t="s">
        <v>38</v>
      </c>
      <c r="J101" s="54" t="s">
        <v>38</v>
      </c>
      <c r="K101" s="54" t="s">
        <v>38</v>
      </c>
      <c r="L101" s="54" t="s">
        <v>38</v>
      </c>
      <c r="M101" s="54" t="s">
        <v>38</v>
      </c>
      <c r="N101" s="54">
        <v>0.7</v>
      </c>
      <c r="O101" s="54" t="s">
        <v>38</v>
      </c>
      <c r="P101" s="54" t="s">
        <v>38</v>
      </c>
      <c r="Q101" s="54" t="s">
        <v>38</v>
      </c>
      <c r="R101" s="54" t="s">
        <v>38</v>
      </c>
      <c r="S101" s="54" t="s">
        <v>38</v>
      </c>
      <c r="T101" s="54" t="s">
        <v>38</v>
      </c>
      <c r="U101" s="54" t="s">
        <v>38</v>
      </c>
      <c r="V101" s="54">
        <v>1.3641431999999998</v>
      </c>
      <c r="W101" s="54" t="s">
        <v>38</v>
      </c>
      <c r="X101" s="16" t="e">
        <f t="shared" si="5"/>
        <v>#VALUE!</v>
      </c>
      <c r="Y101" s="16" t="e">
        <f t="shared" si="6"/>
        <v>#VALUE!</v>
      </c>
      <c r="Z101" s="1" t="e">
        <f t="shared" si="7"/>
        <v>#VALUE!</v>
      </c>
      <c r="AA101" s="1" t="e">
        <f t="shared" si="8"/>
        <v>#VALUE!</v>
      </c>
    </row>
    <row r="102" spans="1:27" ht="17.25" customHeight="1">
      <c r="A102" s="19" t="s">
        <v>78</v>
      </c>
      <c r="B102" s="21" t="s">
        <v>214</v>
      </c>
      <c r="C102" s="15" t="s">
        <v>219</v>
      </c>
      <c r="D102" s="54" t="s">
        <v>38</v>
      </c>
      <c r="E102" s="54" t="s">
        <v>38</v>
      </c>
      <c r="F102" s="54" t="s">
        <v>38</v>
      </c>
      <c r="G102" s="54" t="s">
        <v>38</v>
      </c>
      <c r="H102" s="54" t="s">
        <v>38</v>
      </c>
      <c r="I102" s="54" t="s">
        <v>38</v>
      </c>
      <c r="J102" s="54" t="s">
        <v>38</v>
      </c>
      <c r="K102" s="54" t="s">
        <v>38</v>
      </c>
      <c r="L102" s="54" t="s">
        <v>38</v>
      </c>
      <c r="M102" s="54" t="s">
        <v>38</v>
      </c>
      <c r="N102" s="54">
        <v>1</v>
      </c>
      <c r="O102" s="54" t="s">
        <v>38</v>
      </c>
      <c r="P102" s="54" t="s">
        <v>38</v>
      </c>
      <c r="Q102" s="54" t="s">
        <v>38</v>
      </c>
      <c r="R102" s="54" t="s">
        <v>38</v>
      </c>
      <c r="S102" s="54" t="s">
        <v>38</v>
      </c>
      <c r="T102" s="54" t="s">
        <v>38</v>
      </c>
      <c r="U102" s="54" t="s">
        <v>38</v>
      </c>
      <c r="V102" s="54">
        <v>1.9487759999999998</v>
      </c>
      <c r="W102" s="54" t="s">
        <v>38</v>
      </c>
      <c r="X102" s="16" t="e">
        <f t="shared" si="5"/>
        <v>#VALUE!</v>
      </c>
      <c r="Y102" s="16" t="e">
        <f t="shared" si="6"/>
        <v>#VALUE!</v>
      </c>
      <c r="Z102" s="1" t="e">
        <f t="shared" si="7"/>
        <v>#VALUE!</v>
      </c>
      <c r="AA102" s="1" t="e">
        <f t="shared" si="8"/>
        <v>#VALUE!</v>
      </c>
    </row>
    <row r="103" spans="1:27" ht="15">
      <c r="A103" s="19" t="s">
        <v>78</v>
      </c>
      <c r="B103" s="21" t="s">
        <v>216</v>
      </c>
      <c r="C103" s="15" t="s">
        <v>261</v>
      </c>
      <c r="D103" s="54" t="s">
        <v>38</v>
      </c>
      <c r="E103" s="54" t="s">
        <v>38</v>
      </c>
      <c r="F103" s="54" t="s">
        <v>38</v>
      </c>
      <c r="G103" s="54" t="s">
        <v>38</v>
      </c>
      <c r="H103" s="54" t="s">
        <v>38</v>
      </c>
      <c r="I103" s="54" t="s">
        <v>38</v>
      </c>
      <c r="J103" s="54" t="s">
        <v>38</v>
      </c>
      <c r="K103" s="54" t="s">
        <v>38</v>
      </c>
      <c r="L103" s="54" t="s">
        <v>38</v>
      </c>
      <c r="M103" s="54" t="s">
        <v>38</v>
      </c>
      <c r="N103" s="54">
        <v>2</v>
      </c>
      <c r="O103" s="54" t="s">
        <v>38</v>
      </c>
      <c r="P103" s="54" t="s">
        <v>38</v>
      </c>
      <c r="Q103" s="54" t="s">
        <v>38</v>
      </c>
      <c r="R103" s="54" t="s">
        <v>38</v>
      </c>
      <c r="S103" s="54" t="s">
        <v>38</v>
      </c>
      <c r="T103" s="54" t="s">
        <v>38</v>
      </c>
      <c r="U103" s="54" t="s">
        <v>38</v>
      </c>
      <c r="V103" s="54">
        <v>3.8975519999999997</v>
      </c>
      <c r="W103" s="54" t="s">
        <v>38</v>
      </c>
      <c r="X103" s="16" t="e">
        <f t="shared" si="5"/>
        <v>#VALUE!</v>
      </c>
      <c r="Y103" s="16" t="e">
        <f t="shared" si="6"/>
        <v>#VALUE!</v>
      </c>
      <c r="Z103" s="1" t="e">
        <f t="shared" si="7"/>
        <v>#VALUE!</v>
      </c>
      <c r="AA103" s="1" t="e">
        <f t="shared" si="8"/>
        <v>#VALUE!</v>
      </c>
    </row>
    <row r="104" spans="1:27" ht="15">
      <c r="A104" s="19" t="s">
        <v>78</v>
      </c>
      <c r="B104" s="21" t="s">
        <v>218</v>
      </c>
      <c r="C104" s="15" t="s">
        <v>262</v>
      </c>
      <c r="D104" s="54" t="s">
        <v>38</v>
      </c>
      <c r="E104" s="54" t="s">
        <v>38</v>
      </c>
      <c r="F104" s="54" t="s">
        <v>38</v>
      </c>
      <c r="G104" s="54" t="s">
        <v>38</v>
      </c>
      <c r="H104" s="54" t="s">
        <v>38</v>
      </c>
      <c r="I104" s="54" t="s">
        <v>38</v>
      </c>
      <c r="J104" s="54" t="s">
        <v>38</v>
      </c>
      <c r="K104" s="54" t="s">
        <v>38</v>
      </c>
      <c r="L104" s="54" t="s">
        <v>38</v>
      </c>
      <c r="M104" s="54" t="s">
        <v>38</v>
      </c>
      <c r="N104" s="54">
        <v>1</v>
      </c>
      <c r="O104" s="54" t="s">
        <v>38</v>
      </c>
      <c r="P104" s="54" t="s">
        <v>38</v>
      </c>
      <c r="Q104" s="54" t="s">
        <v>38</v>
      </c>
      <c r="R104" s="54" t="s">
        <v>38</v>
      </c>
      <c r="S104" s="54" t="s">
        <v>38</v>
      </c>
      <c r="T104" s="54" t="s">
        <v>38</v>
      </c>
      <c r="U104" s="54" t="s">
        <v>38</v>
      </c>
      <c r="V104" s="54">
        <v>2.0481599999999998</v>
      </c>
      <c r="W104" s="54" t="s">
        <v>38</v>
      </c>
      <c r="X104" s="16" t="e">
        <f t="shared" si="5"/>
        <v>#VALUE!</v>
      </c>
      <c r="Y104" s="16" t="e">
        <f t="shared" si="6"/>
        <v>#VALUE!</v>
      </c>
      <c r="Z104" s="1" t="e">
        <f t="shared" si="7"/>
        <v>#VALUE!</v>
      </c>
      <c r="AA104" s="1" t="e">
        <f t="shared" si="8"/>
        <v>#VALUE!</v>
      </c>
    </row>
    <row r="105" spans="1:27" ht="15">
      <c r="A105" s="19" t="s">
        <v>78</v>
      </c>
      <c r="B105" s="21" t="s">
        <v>265</v>
      </c>
      <c r="C105" s="15" t="s">
        <v>263</v>
      </c>
      <c r="D105" s="54" t="s">
        <v>38</v>
      </c>
      <c r="E105" s="54" t="s">
        <v>38</v>
      </c>
      <c r="F105" s="54" t="s">
        <v>38</v>
      </c>
      <c r="G105" s="54" t="s">
        <v>38</v>
      </c>
      <c r="H105" s="54" t="s">
        <v>38</v>
      </c>
      <c r="I105" s="54" t="s">
        <v>38</v>
      </c>
      <c r="J105" s="54" t="s">
        <v>38</v>
      </c>
      <c r="K105" s="54" t="s">
        <v>38</v>
      </c>
      <c r="L105" s="54" t="s">
        <v>38</v>
      </c>
      <c r="M105" s="54" t="s">
        <v>38</v>
      </c>
      <c r="N105" s="54">
        <v>1.7290000000000001</v>
      </c>
      <c r="O105" s="54" t="s">
        <v>38</v>
      </c>
      <c r="P105" s="54" t="s">
        <v>38</v>
      </c>
      <c r="Q105" s="54" t="s">
        <v>38</v>
      </c>
      <c r="R105" s="54" t="s">
        <v>38</v>
      </c>
      <c r="S105" s="54" t="s">
        <v>38</v>
      </c>
      <c r="T105" s="54" t="s">
        <v>38</v>
      </c>
      <c r="U105" s="54" t="s">
        <v>38</v>
      </c>
      <c r="V105" s="54">
        <v>26.45799537029303</v>
      </c>
      <c r="W105" s="54" t="s">
        <v>38</v>
      </c>
      <c r="X105" s="16">
        <v>26.45799537029303</v>
      </c>
      <c r="Y105" s="16">
        <v>22.048329475244191</v>
      </c>
      <c r="Z105" s="1" t="e">
        <f t="shared" si="7"/>
        <v>#VALUE!</v>
      </c>
      <c r="AA105" s="1" t="e">
        <f t="shared" si="8"/>
        <v>#VALUE!</v>
      </c>
    </row>
    <row r="106" spans="1:27" ht="15">
      <c r="A106" s="19" t="s">
        <v>78</v>
      </c>
      <c r="B106" s="21" t="s">
        <v>266</v>
      </c>
      <c r="C106" s="15" t="s">
        <v>264</v>
      </c>
      <c r="D106" s="54" t="s">
        <v>38</v>
      </c>
      <c r="E106" s="54" t="s">
        <v>38</v>
      </c>
      <c r="F106" s="54" t="s">
        <v>38</v>
      </c>
      <c r="G106" s="54" t="s">
        <v>38</v>
      </c>
      <c r="H106" s="54" t="s">
        <v>38</v>
      </c>
      <c r="I106" s="54" t="s">
        <v>38</v>
      </c>
      <c r="J106" s="54" t="s">
        <v>38</v>
      </c>
      <c r="K106" s="54" t="s">
        <v>38</v>
      </c>
      <c r="L106" s="54" t="s">
        <v>38</v>
      </c>
      <c r="M106" s="54" t="s">
        <v>38</v>
      </c>
      <c r="N106" s="54">
        <v>1.7949999999999999</v>
      </c>
      <c r="O106" s="54" t="s">
        <v>38</v>
      </c>
      <c r="P106" s="54" t="s">
        <v>38</v>
      </c>
      <c r="Q106" s="54" t="s">
        <v>38</v>
      </c>
      <c r="R106" s="54" t="s">
        <v>38</v>
      </c>
      <c r="S106" s="54" t="s">
        <v>38</v>
      </c>
      <c r="T106" s="54" t="s">
        <v>38</v>
      </c>
      <c r="U106" s="54" t="s">
        <v>38</v>
      </c>
      <c r="V106" s="54">
        <v>27.467959334688238</v>
      </c>
      <c r="W106" s="54" t="s">
        <v>38</v>
      </c>
      <c r="X106" s="16">
        <v>27.467959334688238</v>
      </c>
      <c r="Y106" s="16">
        <v>22.889966112240199</v>
      </c>
      <c r="Z106" s="1" t="e">
        <f t="shared" si="7"/>
        <v>#VALUE!</v>
      </c>
      <c r="AA106" s="1" t="e">
        <f t="shared" si="8"/>
        <v>#VALUE!</v>
      </c>
    </row>
    <row r="107" spans="1:27" ht="15">
      <c r="A107" s="13" t="s">
        <v>80</v>
      </c>
      <c r="B107" s="14" t="s">
        <v>81</v>
      </c>
      <c r="C107" s="15" t="s">
        <v>24</v>
      </c>
      <c r="D107" s="54" t="s">
        <v>38</v>
      </c>
      <c r="E107" s="54" t="s">
        <v>38</v>
      </c>
      <c r="F107" s="54" t="s">
        <v>38</v>
      </c>
      <c r="G107" s="54" t="s">
        <v>38</v>
      </c>
      <c r="H107" s="54" t="s">
        <v>38</v>
      </c>
      <c r="I107" s="54" t="s">
        <v>38</v>
      </c>
      <c r="J107" s="54" t="s">
        <v>38</v>
      </c>
      <c r="K107" s="54" t="s">
        <v>38</v>
      </c>
      <c r="L107" s="54" t="s">
        <v>38</v>
      </c>
      <c r="M107" s="54" t="s">
        <v>38</v>
      </c>
      <c r="N107" s="54" t="s">
        <v>38</v>
      </c>
      <c r="O107" s="54" t="s">
        <v>38</v>
      </c>
      <c r="P107" s="54" t="s">
        <v>38</v>
      </c>
      <c r="Q107" s="54" t="s">
        <v>38</v>
      </c>
      <c r="R107" s="54" t="s">
        <v>38</v>
      </c>
      <c r="S107" s="54" t="s">
        <v>38</v>
      </c>
      <c r="T107" s="54" t="s">
        <v>38</v>
      </c>
      <c r="U107" s="54" t="s">
        <v>38</v>
      </c>
      <c r="V107" s="54" t="s">
        <v>38</v>
      </c>
      <c r="W107" s="54" t="s">
        <v>38</v>
      </c>
      <c r="X107" s="16" t="e">
        <f t="shared" si="5"/>
        <v>#VALUE!</v>
      </c>
      <c r="Y107" s="16" t="e">
        <f t="shared" si="6"/>
        <v>#VALUE!</v>
      </c>
      <c r="Z107" s="1" t="e">
        <f t="shared" si="7"/>
        <v>#VALUE!</v>
      </c>
      <c r="AA107" s="1" t="e">
        <f t="shared" si="8"/>
        <v>#VALUE!</v>
      </c>
    </row>
    <row r="108" spans="1:27" ht="15">
      <c r="A108" s="19" t="s">
        <v>82</v>
      </c>
      <c r="B108" s="14" t="s">
        <v>83</v>
      </c>
      <c r="C108" s="15" t="s">
        <v>24</v>
      </c>
      <c r="D108" s="54" t="s">
        <v>38</v>
      </c>
      <c r="E108" s="54" t="s">
        <v>38</v>
      </c>
      <c r="F108" s="54" t="s">
        <v>38</v>
      </c>
      <c r="G108" s="54" t="s">
        <v>38</v>
      </c>
      <c r="H108" s="54" t="s">
        <v>38</v>
      </c>
      <c r="I108" s="54" t="s">
        <v>38</v>
      </c>
      <c r="J108" s="54" t="s">
        <v>38</v>
      </c>
      <c r="K108" s="54" t="s">
        <v>38</v>
      </c>
      <c r="L108" s="54" t="s">
        <v>38</v>
      </c>
      <c r="M108" s="54" t="s">
        <v>38</v>
      </c>
      <c r="N108" s="54" t="s">
        <v>38</v>
      </c>
      <c r="O108" s="54" t="s">
        <v>38</v>
      </c>
      <c r="P108" s="54" t="s">
        <v>38</v>
      </c>
      <c r="Q108" s="54" t="s">
        <v>38</v>
      </c>
      <c r="R108" s="54" t="s">
        <v>38</v>
      </c>
      <c r="S108" s="54" t="s">
        <v>38</v>
      </c>
      <c r="T108" s="54" t="s">
        <v>38</v>
      </c>
      <c r="U108" s="54" t="s">
        <v>38</v>
      </c>
      <c r="V108" s="54" t="s">
        <v>38</v>
      </c>
      <c r="W108" s="54" t="s">
        <v>38</v>
      </c>
      <c r="X108" s="16" t="e">
        <f t="shared" si="5"/>
        <v>#VALUE!</v>
      </c>
      <c r="Y108" s="16" t="e">
        <f t="shared" si="6"/>
        <v>#VALUE!</v>
      </c>
      <c r="Z108" s="1" t="e">
        <f t="shared" si="7"/>
        <v>#VALUE!</v>
      </c>
      <c r="AA108" s="1" t="e">
        <f t="shared" si="8"/>
        <v>#VALUE!</v>
      </c>
    </row>
    <row r="109" spans="1:27" ht="15">
      <c r="A109" s="19" t="s">
        <v>82</v>
      </c>
      <c r="B109" s="21" t="s">
        <v>277</v>
      </c>
      <c r="C109" s="15" t="s">
        <v>24</v>
      </c>
      <c r="D109" s="54" t="s">
        <v>38</v>
      </c>
      <c r="E109" s="54" t="s">
        <v>38</v>
      </c>
      <c r="F109" s="54" t="s">
        <v>38</v>
      </c>
      <c r="G109" s="54" t="s">
        <v>38</v>
      </c>
      <c r="H109" s="54" t="s">
        <v>38</v>
      </c>
      <c r="I109" s="54" t="s">
        <v>38</v>
      </c>
      <c r="J109" s="54" t="s">
        <v>38</v>
      </c>
      <c r="K109" s="54" t="s">
        <v>38</v>
      </c>
      <c r="L109" s="54" t="s">
        <v>38</v>
      </c>
      <c r="M109" s="54" t="s">
        <v>38</v>
      </c>
      <c r="N109" s="54" t="s">
        <v>38</v>
      </c>
      <c r="O109" s="54" t="s">
        <v>38</v>
      </c>
      <c r="P109" s="54" t="s">
        <v>38</v>
      </c>
      <c r="Q109" s="54" t="s">
        <v>38</v>
      </c>
      <c r="R109" s="54" t="s">
        <v>38</v>
      </c>
      <c r="S109" s="54" t="s">
        <v>38</v>
      </c>
      <c r="T109" s="54" t="s">
        <v>38</v>
      </c>
      <c r="U109" s="54" t="s">
        <v>38</v>
      </c>
      <c r="V109" s="54">
        <v>293.16000000000003</v>
      </c>
      <c r="W109" s="54" t="s">
        <v>38</v>
      </c>
      <c r="X109" s="16" t="e">
        <f t="shared" si="5"/>
        <v>#VALUE!</v>
      </c>
      <c r="Y109" s="16" t="e">
        <f t="shared" si="6"/>
        <v>#VALUE!</v>
      </c>
      <c r="Z109" s="1" t="e">
        <f t="shared" si="7"/>
        <v>#VALUE!</v>
      </c>
      <c r="AA109" s="1" t="e">
        <f t="shared" si="8"/>
        <v>#VALUE!</v>
      </c>
    </row>
    <row r="110" spans="1:27" ht="15">
      <c r="A110" s="13" t="s">
        <v>84</v>
      </c>
      <c r="B110" s="22" t="s">
        <v>85</v>
      </c>
      <c r="C110" s="15" t="s">
        <v>24</v>
      </c>
      <c r="D110" s="54" t="s">
        <v>38</v>
      </c>
      <c r="E110" s="54" t="s">
        <v>38</v>
      </c>
      <c r="F110" s="54" t="s">
        <v>38</v>
      </c>
      <c r="G110" s="54" t="s">
        <v>38</v>
      </c>
      <c r="H110" s="54" t="s">
        <v>38</v>
      </c>
      <c r="I110" s="54" t="s">
        <v>38</v>
      </c>
      <c r="J110" s="54" t="s">
        <v>38</v>
      </c>
      <c r="K110" s="54" t="s">
        <v>38</v>
      </c>
      <c r="L110" s="54" t="s">
        <v>38</v>
      </c>
      <c r="M110" s="54" t="s">
        <v>38</v>
      </c>
      <c r="N110" s="54" t="s">
        <v>38</v>
      </c>
      <c r="O110" s="54" t="s">
        <v>38</v>
      </c>
      <c r="P110" s="54" t="s">
        <v>38</v>
      </c>
      <c r="Q110" s="54" t="s">
        <v>38</v>
      </c>
      <c r="R110" s="54" t="s">
        <v>38</v>
      </c>
      <c r="S110" s="54" t="s">
        <v>38</v>
      </c>
      <c r="T110" s="54" t="s">
        <v>38</v>
      </c>
      <c r="U110" s="54" t="s">
        <v>38</v>
      </c>
      <c r="V110" s="54" t="s">
        <v>38</v>
      </c>
      <c r="W110" s="54" t="s">
        <v>38</v>
      </c>
      <c r="X110" s="16" t="e">
        <f t="shared" si="5"/>
        <v>#VALUE!</v>
      </c>
      <c r="Y110" s="16" t="e">
        <f t="shared" si="6"/>
        <v>#VALUE!</v>
      </c>
      <c r="Z110" s="1" t="e">
        <f t="shared" si="7"/>
        <v>#VALUE!</v>
      </c>
      <c r="AA110" s="1" t="e">
        <f t="shared" si="8"/>
        <v>#VALUE!</v>
      </c>
    </row>
    <row r="111" spans="1:27" ht="15">
      <c r="A111" s="13" t="s">
        <v>86</v>
      </c>
      <c r="B111" s="22" t="s">
        <v>87</v>
      </c>
      <c r="C111" s="15" t="s">
        <v>24</v>
      </c>
      <c r="D111" s="54" t="s">
        <v>38</v>
      </c>
      <c r="E111" s="54" t="s">
        <v>38</v>
      </c>
      <c r="F111" s="54" t="s">
        <v>38</v>
      </c>
      <c r="G111" s="54" t="s">
        <v>38</v>
      </c>
      <c r="H111" s="54" t="s">
        <v>38</v>
      </c>
      <c r="I111" s="54" t="s">
        <v>38</v>
      </c>
      <c r="J111" s="54" t="s">
        <v>38</v>
      </c>
      <c r="K111" s="54" t="s">
        <v>38</v>
      </c>
      <c r="L111" s="54" t="s">
        <v>38</v>
      </c>
      <c r="M111" s="54" t="s">
        <v>38</v>
      </c>
      <c r="N111" s="54" t="s">
        <v>38</v>
      </c>
      <c r="O111" s="54" t="s">
        <v>38</v>
      </c>
      <c r="P111" s="54" t="s">
        <v>38</v>
      </c>
      <c r="Q111" s="54" t="s">
        <v>38</v>
      </c>
      <c r="R111" s="54" t="s">
        <v>38</v>
      </c>
      <c r="S111" s="54" t="s">
        <v>38</v>
      </c>
      <c r="T111" s="54" t="s">
        <v>38</v>
      </c>
      <c r="U111" s="54" t="s">
        <v>38</v>
      </c>
      <c r="V111" s="54" t="s">
        <v>38</v>
      </c>
      <c r="W111" s="54" t="s">
        <v>38</v>
      </c>
      <c r="X111" s="16" t="e">
        <f t="shared" si="5"/>
        <v>#VALUE!</v>
      </c>
      <c r="Y111" s="16" t="e">
        <f t="shared" si="6"/>
        <v>#VALUE!</v>
      </c>
      <c r="Z111" s="1" t="e">
        <f t="shared" si="7"/>
        <v>#VALUE!</v>
      </c>
      <c r="AA111" s="1" t="e">
        <f t="shared" si="8"/>
        <v>#VALUE!</v>
      </c>
    </row>
    <row r="112" spans="1:27" ht="15">
      <c r="A112" s="13" t="s">
        <v>88</v>
      </c>
      <c r="B112" s="22" t="s">
        <v>89</v>
      </c>
      <c r="C112" s="15" t="s">
        <v>24</v>
      </c>
      <c r="D112" s="54" t="s">
        <v>38</v>
      </c>
      <c r="E112" s="54" t="s">
        <v>38</v>
      </c>
      <c r="F112" s="54" t="s">
        <v>38</v>
      </c>
      <c r="G112" s="54" t="s">
        <v>38</v>
      </c>
      <c r="H112" s="54" t="s">
        <v>38</v>
      </c>
      <c r="I112" s="54" t="s">
        <v>38</v>
      </c>
      <c r="J112" s="54" t="s">
        <v>38</v>
      </c>
      <c r="K112" s="54" t="s">
        <v>38</v>
      </c>
      <c r="L112" s="54" t="s">
        <v>38</v>
      </c>
      <c r="M112" s="54" t="s">
        <v>38</v>
      </c>
      <c r="N112" s="54" t="s">
        <v>38</v>
      </c>
      <c r="O112" s="54" t="s">
        <v>38</v>
      </c>
      <c r="P112" s="54" t="s">
        <v>38</v>
      </c>
      <c r="Q112" s="54" t="s">
        <v>38</v>
      </c>
      <c r="R112" s="54" t="s">
        <v>38</v>
      </c>
      <c r="S112" s="54" t="s">
        <v>38</v>
      </c>
      <c r="T112" s="54" t="s">
        <v>38</v>
      </c>
      <c r="U112" s="54" t="s">
        <v>38</v>
      </c>
      <c r="V112" s="54" t="s">
        <v>38</v>
      </c>
      <c r="W112" s="54" t="s">
        <v>38</v>
      </c>
      <c r="X112" s="16" t="e">
        <f t="shared" si="5"/>
        <v>#VALUE!</v>
      </c>
      <c r="Y112" s="16" t="e">
        <f t="shared" si="6"/>
        <v>#VALUE!</v>
      </c>
      <c r="Z112" s="1" t="e">
        <f t="shared" si="7"/>
        <v>#VALUE!</v>
      </c>
      <c r="AA112" s="1" t="e">
        <f t="shared" si="8"/>
        <v>#VALUE!</v>
      </c>
    </row>
    <row r="113" spans="1:27" ht="15">
      <c r="A113" s="13" t="s">
        <v>90</v>
      </c>
      <c r="B113" s="22" t="s">
        <v>91</v>
      </c>
      <c r="C113" s="15" t="s">
        <v>24</v>
      </c>
      <c r="D113" s="54" t="s">
        <v>38</v>
      </c>
      <c r="E113" s="54" t="s">
        <v>38</v>
      </c>
      <c r="F113" s="54" t="s">
        <v>38</v>
      </c>
      <c r="G113" s="54" t="s">
        <v>38</v>
      </c>
      <c r="H113" s="54" t="s">
        <v>38</v>
      </c>
      <c r="I113" s="54" t="s">
        <v>38</v>
      </c>
      <c r="J113" s="54" t="s">
        <v>38</v>
      </c>
      <c r="K113" s="54" t="s">
        <v>38</v>
      </c>
      <c r="L113" s="54" t="s">
        <v>38</v>
      </c>
      <c r="M113" s="54" t="s">
        <v>38</v>
      </c>
      <c r="N113" s="54" t="s">
        <v>38</v>
      </c>
      <c r="O113" s="54" t="s">
        <v>38</v>
      </c>
      <c r="P113" s="54" t="s">
        <v>38</v>
      </c>
      <c r="Q113" s="54" t="s">
        <v>38</v>
      </c>
      <c r="R113" s="54" t="s">
        <v>38</v>
      </c>
      <c r="S113" s="54" t="s">
        <v>38</v>
      </c>
      <c r="T113" s="54" t="s">
        <v>38</v>
      </c>
      <c r="U113" s="54" t="s">
        <v>38</v>
      </c>
      <c r="V113" s="54" t="s">
        <v>38</v>
      </c>
      <c r="W113" s="54" t="s">
        <v>38</v>
      </c>
      <c r="X113" s="16" t="e">
        <f t="shared" si="5"/>
        <v>#VALUE!</v>
      </c>
      <c r="Y113" s="16" t="e">
        <f t="shared" si="6"/>
        <v>#VALUE!</v>
      </c>
      <c r="Z113" s="1" t="e">
        <f t="shared" si="7"/>
        <v>#VALUE!</v>
      </c>
      <c r="AA113" s="1" t="e">
        <f t="shared" si="8"/>
        <v>#VALUE!</v>
      </c>
    </row>
    <row r="114" spans="1:27" ht="25.5">
      <c r="A114" s="13" t="s">
        <v>92</v>
      </c>
      <c r="B114" s="14" t="s">
        <v>93</v>
      </c>
      <c r="C114" s="15" t="s">
        <v>24</v>
      </c>
      <c r="D114" s="54" t="s">
        <v>38</v>
      </c>
      <c r="E114" s="54" t="s">
        <v>38</v>
      </c>
      <c r="F114" s="54" t="s">
        <v>38</v>
      </c>
      <c r="G114" s="54" t="s">
        <v>38</v>
      </c>
      <c r="H114" s="54" t="s">
        <v>38</v>
      </c>
      <c r="I114" s="54" t="s">
        <v>38</v>
      </c>
      <c r="J114" s="54" t="s">
        <v>38</v>
      </c>
      <c r="K114" s="54" t="s">
        <v>38</v>
      </c>
      <c r="L114" s="54" t="s">
        <v>38</v>
      </c>
      <c r="M114" s="54" t="s">
        <v>38</v>
      </c>
      <c r="N114" s="54" t="s">
        <v>38</v>
      </c>
      <c r="O114" s="54" t="s">
        <v>38</v>
      </c>
      <c r="P114" s="54" t="s">
        <v>38</v>
      </c>
      <c r="Q114" s="54" t="s">
        <v>38</v>
      </c>
      <c r="R114" s="54" t="s">
        <v>38</v>
      </c>
      <c r="S114" s="54" t="s">
        <v>38</v>
      </c>
      <c r="T114" s="54" t="s">
        <v>38</v>
      </c>
      <c r="U114" s="54" t="s">
        <v>38</v>
      </c>
      <c r="V114" s="54" t="s">
        <v>38</v>
      </c>
      <c r="W114" s="54" t="s">
        <v>38</v>
      </c>
      <c r="X114" s="16" t="e">
        <f t="shared" si="5"/>
        <v>#VALUE!</v>
      </c>
      <c r="Y114" s="16" t="e">
        <f t="shared" si="6"/>
        <v>#VALUE!</v>
      </c>
      <c r="Z114" s="1" t="e">
        <f t="shared" si="7"/>
        <v>#VALUE!</v>
      </c>
      <c r="AA114" s="1" t="e">
        <f t="shared" si="8"/>
        <v>#VALUE!</v>
      </c>
    </row>
    <row r="115" spans="1:27" ht="25.5">
      <c r="A115" s="13" t="s">
        <v>94</v>
      </c>
      <c r="B115" s="14" t="s">
        <v>95</v>
      </c>
      <c r="C115" s="15" t="s">
        <v>24</v>
      </c>
      <c r="D115" s="54" t="s">
        <v>38</v>
      </c>
      <c r="E115" s="54" t="s">
        <v>38</v>
      </c>
      <c r="F115" s="54" t="s">
        <v>38</v>
      </c>
      <c r="G115" s="54" t="s">
        <v>38</v>
      </c>
      <c r="H115" s="54" t="s">
        <v>38</v>
      </c>
      <c r="I115" s="54" t="s">
        <v>38</v>
      </c>
      <c r="J115" s="54" t="s">
        <v>38</v>
      </c>
      <c r="K115" s="54" t="s">
        <v>38</v>
      </c>
      <c r="L115" s="54" t="s">
        <v>38</v>
      </c>
      <c r="M115" s="54" t="s">
        <v>38</v>
      </c>
      <c r="N115" s="54" t="s">
        <v>38</v>
      </c>
      <c r="O115" s="54" t="s">
        <v>38</v>
      </c>
      <c r="P115" s="54" t="s">
        <v>38</v>
      </c>
      <c r="Q115" s="54" t="s">
        <v>38</v>
      </c>
      <c r="R115" s="54" t="s">
        <v>38</v>
      </c>
      <c r="S115" s="54" t="s">
        <v>38</v>
      </c>
      <c r="T115" s="54" t="s">
        <v>38</v>
      </c>
      <c r="U115" s="54" t="s">
        <v>38</v>
      </c>
      <c r="V115" s="54" t="s">
        <v>38</v>
      </c>
      <c r="W115" s="54" t="s">
        <v>38</v>
      </c>
      <c r="X115" s="16" t="e">
        <f t="shared" si="5"/>
        <v>#VALUE!</v>
      </c>
      <c r="Y115" s="16" t="e">
        <f t="shared" si="6"/>
        <v>#VALUE!</v>
      </c>
      <c r="Z115" s="1" t="e">
        <f t="shared" si="7"/>
        <v>#VALUE!</v>
      </c>
      <c r="AA115" s="1" t="e">
        <f t="shared" si="8"/>
        <v>#VALUE!</v>
      </c>
    </row>
    <row r="116" spans="1:27" ht="25.5">
      <c r="A116" s="13" t="s">
        <v>96</v>
      </c>
      <c r="B116" s="14" t="s">
        <v>97</v>
      </c>
      <c r="C116" s="15" t="s">
        <v>24</v>
      </c>
      <c r="D116" s="54" t="s">
        <v>38</v>
      </c>
      <c r="E116" s="54" t="s">
        <v>38</v>
      </c>
      <c r="F116" s="54" t="s">
        <v>38</v>
      </c>
      <c r="G116" s="54" t="s">
        <v>38</v>
      </c>
      <c r="H116" s="54" t="s">
        <v>38</v>
      </c>
      <c r="I116" s="54" t="s">
        <v>38</v>
      </c>
      <c r="J116" s="54" t="s">
        <v>38</v>
      </c>
      <c r="K116" s="54" t="s">
        <v>38</v>
      </c>
      <c r="L116" s="54" t="s">
        <v>38</v>
      </c>
      <c r="M116" s="54" t="s">
        <v>38</v>
      </c>
      <c r="N116" s="54" t="s">
        <v>38</v>
      </c>
      <c r="O116" s="54" t="s">
        <v>38</v>
      </c>
      <c r="P116" s="54" t="s">
        <v>38</v>
      </c>
      <c r="Q116" s="54" t="s">
        <v>38</v>
      </c>
      <c r="R116" s="54" t="s">
        <v>38</v>
      </c>
      <c r="S116" s="54" t="s">
        <v>38</v>
      </c>
      <c r="T116" s="54" t="s">
        <v>38</v>
      </c>
      <c r="U116" s="54" t="s">
        <v>38</v>
      </c>
      <c r="V116" s="54" t="s">
        <v>38</v>
      </c>
      <c r="W116" s="54" t="s">
        <v>38</v>
      </c>
      <c r="X116" s="16" t="e">
        <f t="shared" si="5"/>
        <v>#VALUE!</v>
      </c>
      <c r="Y116" s="16" t="e">
        <f t="shared" si="6"/>
        <v>#VALUE!</v>
      </c>
      <c r="Z116" s="1" t="e">
        <f t="shared" si="7"/>
        <v>#VALUE!</v>
      </c>
      <c r="AA116" s="1" t="e">
        <f t="shared" si="8"/>
        <v>#VALUE!</v>
      </c>
    </row>
    <row r="117" spans="1:27" ht="25.5">
      <c r="A117" s="13" t="s">
        <v>98</v>
      </c>
      <c r="B117" s="14" t="s">
        <v>99</v>
      </c>
      <c r="C117" s="15" t="s">
        <v>24</v>
      </c>
      <c r="D117" s="54" t="s">
        <v>38</v>
      </c>
      <c r="E117" s="54" t="s">
        <v>38</v>
      </c>
      <c r="F117" s="54" t="s">
        <v>38</v>
      </c>
      <c r="G117" s="54" t="s">
        <v>38</v>
      </c>
      <c r="H117" s="54" t="s">
        <v>38</v>
      </c>
      <c r="I117" s="54" t="s">
        <v>38</v>
      </c>
      <c r="J117" s="54" t="s">
        <v>38</v>
      </c>
      <c r="K117" s="54" t="s">
        <v>38</v>
      </c>
      <c r="L117" s="54" t="s">
        <v>38</v>
      </c>
      <c r="M117" s="54" t="s">
        <v>38</v>
      </c>
      <c r="N117" s="54" t="s">
        <v>38</v>
      </c>
      <c r="O117" s="54" t="s">
        <v>38</v>
      </c>
      <c r="P117" s="54" t="s">
        <v>38</v>
      </c>
      <c r="Q117" s="54" t="s">
        <v>38</v>
      </c>
      <c r="R117" s="54" t="s">
        <v>38</v>
      </c>
      <c r="S117" s="54" t="s">
        <v>38</v>
      </c>
      <c r="T117" s="54" t="s">
        <v>38</v>
      </c>
      <c r="U117" s="54" t="s">
        <v>38</v>
      </c>
      <c r="V117" s="54" t="s">
        <v>38</v>
      </c>
      <c r="W117" s="54" t="s">
        <v>38</v>
      </c>
      <c r="X117" s="16" t="e">
        <f t="shared" si="5"/>
        <v>#VALUE!</v>
      </c>
      <c r="Y117" s="16" t="e">
        <f t="shared" si="6"/>
        <v>#VALUE!</v>
      </c>
      <c r="Z117" s="1" t="e">
        <f t="shared" si="7"/>
        <v>#VALUE!</v>
      </c>
      <c r="AA117" s="1" t="e">
        <f t="shared" si="8"/>
        <v>#VALUE!</v>
      </c>
    </row>
    <row r="118" spans="1:27" ht="25.5">
      <c r="A118" s="19" t="s">
        <v>100</v>
      </c>
      <c r="B118" s="14" t="s">
        <v>101</v>
      </c>
      <c r="C118" s="15" t="s">
        <v>24</v>
      </c>
      <c r="D118" s="54" t="s">
        <v>38</v>
      </c>
      <c r="E118" s="54" t="s">
        <v>38</v>
      </c>
      <c r="F118" s="54" t="s">
        <v>38</v>
      </c>
      <c r="G118" s="54" t="s">
        <v>38</v>
      </c>
      <c r="H118" s="54" t="s">
        <v>38</v>
      </c>
      <c r="I118" s="54" t="s">
        <v>38</v>
      </c>
      <c r="J118" s="54" t="s">
        <v>38</v>
      </c>
      <c r="K118" s="54" t="s">
        <v>38</v>
      </c>
      <c r="L118" s="54" t="s">
        <v>38</v>
      </c>
      <c r="M118" s="54" t="s">
        <v>38</v>
      </c>
      <c r="N118" s="54" t="s">
        <v>38</v>
      </c>
      <c r="O118" s="54" t="s">
        <v>38</v>
      </c>
      <c r="P118" s="54" t="s">
        <v>38</v>
      </c>
      <c r="Q118" s="54" t="s">
        <v>38</v>
      </c>
      <c r="R118" s="54" t="s">
        <v>38</v>
      </c>
      <c r="S118" s="54" t="s">
        <v>38</v>
      </c>
      <c r="T118" s="54" t="s">
        <v>38</v>
      </c>
      <c r="U118" s="54" t="s">
        <v>38</v>
      </c>
      <c r="V118" s="54" t="s">
        <v>38</v>
      </c>
      <c r="W118" s="54" t="s">
        <v>38</v>
      </c>
      <c r="X118" s="16" t="e">
        <f t="shared" si="5"/>
        <v>#VALUE!</v>
      </c>
      <c r="Y118" s="16" t="e">
        <f t="shared" si="6"/>
        <v>#VALUE!</v>
      </c>
      <c r="Z118" s="1" t="e">
        <f t="shared" si="7"/>
        <v>#VALUE!</v>
      </c>
      <c r="AA118" s="1" t="e">
        <f t="shared" si="8"/>
        <v>#VALUE!</v>
      </c>
    </row>
    <row r="119" spans="1:27" ht="15">
      <c r="A119" s="13" t="s">
        <v>102</v>
      </c>
      <c r="B119" s="14" t="s">
        <v>103</v>
      </c>
      <c r="C119" s="15" t="s">
        <v>24</v>
      </c>
      <c r="D119" s="54" t="s">
        <v>38</v>
      </c>
      <c r="E119" s="54" t="s">
        <v>38</v>
      </c>
      <c r="F119" s="54" t="s">
        <v>38</v>
      </c>
      <c r="G119" s="54" t="s">
        <v>38</v>
      </c>
      <c r="H119" s="54" t="s">
        <v>38</v>
      </c>
      <c r="I119" s="54" t="s">
        <v>38</v>
      </c>
      <c r="J119" s="54" t="s">
        <v>38</v>
      </c>
      <c r="K119" s="54" t="s">
        <v>38</v>
      </c>
      <c r="L119" s="54" t="s">
        <v>38</v>
      </c>
      <c r="M119" s="54" t="s">
        <v>38</v>
      </c>
      <c r="N119" s="54" t="s">
        <v>38</v>
      </c>
      <c r="O119" s="54" t="s">
        <v>38</v>
      </c>
      <c r="P119" s="54" t="s">
        <v>38</v>
      </c>
      <c r="Q119" s="54" t="s">
        <v>38</v>
      </c>
      <c r="R119" s="54" t="s">
        <v>38</v>
      </c>
      <c r="S119" s="54" t="s">
        <v>38</v>
      </c>
      <c r="T119" s="54" t="s">
        <v>38</v>
      </c>
      <c r="U119" s="54" t="s">
        <v>38</v>
      </c>
      <c r="V119" s="54" t="s">
        <v>38</v>
      </c>
      <c r="W119" s="54" t="s">
        <v>38</v>
      </c>
      <c r="X119" s="16" t="e">
        <f t="shared" si="5"/>
        <v>#VALUE!</v>
      </c>
      <c r="Y119" s="16" t="e">
        <f t="shared" si="6"/>
        <v>#VALUE!</v>
      </c>
      <c r="Z119" s="1" t="e">
        <f t="shared" si="7"/>
        <v>#VALUE!</v>
      </c>
      <c r="AA119" s="1" t="e">
        <f t="shared" si="8"/>
        <v>#VALUE!</v>
      </c>
    </row>
    <row r="120" spans="1:27" ht="25.5">
      <c r="A120" s="13" t="s">
        <v>104</v>
      </c>
      <c r="B120" s="14" t="s">
        <v>105</v>
      </c>
      <c r="C120" s="15" t="s">
        <v>24</v>
      </c>
      <c r="D120" s="54" t="s">
        <v>38</v>
      </c>
      <c r="E120" s="54" t="s">
        <v>38</v>
      </c>
      <c r="F120" s="54" t="s">
        <v>38</v>
      </c>
      <c r="G120" s="54" t="s">
        <v>38</v>
      </c>
      <c r="H120" s="54" t="s">
        <v>38</v>
      </c>
      <c r="I120" s="54" t="s">
        <v>38</v>
      </c>
      <c r="J120" s="54" t="s">
        <v>38</v>
      </c>
      <c r="K120" s="54" t="s">
        <v>38</v>
      </c>
      <c r="L120" s="54" t="s">
        <v>38</v>
      </c>
      <c r="M120" s="54" t="s">
        <v>38</v>
      </c>
      <c r="N120" s="54" t="s">
        <v>38</v>
      </c>
      <c r="O120" s="54" t="s">
        <v>38</v>
      </c>
      <c r="P120" s="54" t="s">
        <v>38</v>
      </c>
      <c r="Q120" s="54" t="s">
        <v>38</v>
      </c>
      <c r="R120" s="54" t="s">
        <v>38</v>
      </c>
      <c r="S120" s="54" t="s">
        <v>38</v>
      </c>
      <c r="T120" s="54" t="s">
        <v>38</v>
      </c>
      <c r="U120" s="54" t="s">
        <v>38</v>
      </c>
      <c r="V120" s="54" t="s">
        <v>38</v>
      </c>
      <c r="W120" s="54" t="s">
        <v>38</v>
      </c>
      <c r="X120" s="16" t="e">
        <f t="shared" si="5"/>
        <v>#VALUE!</v>
      </c>
      <c r="Y120" s="16" t="e">
        <f t="shared" si="6"/>
        <v>#VALUE!</v>
      </c>
      <c r="Z120" s="1" t="e">
        <f t="shared" si="7"/>
        <v>#VALUE!</v>
      </c>
      <c r="AA120" s="1" t="e">
        <f t="shared" si="8"/>
        <v>#VALUE!</v>
      </c>
    </row>
    <row r="121" spans="1:27" ht="25.5">
      <c r="A121" s="19" t="s">
        <v>106</v>
      </c>
      <c r="B121" s="14" t="s">
        <v>107</v>
      </c>
      <c r="C121" s="15" t="s">
        <v>24</v>
      </c>
      <c r="D121" s="54" t="s">
        <v>38</v>
      </c>
      <c r="E121" s="54" t="s">
        <v>38</v>
      </c>
      <c r="F121" s="54" t="s">
        <v>38</v>
      </c>
      <c r="G121" s="54" t="s">
        <v>38</v>
      </c>
      <c r="H121" s="54" t="s">
        <v>38</v>
      </c>
      <c r="I121" s="54" t="s">
        <v>38</v>
      </c>
      <c r="J121" s="54" t="s">
        <v>38</v>
      </c>
      <c r="K121" s="54" t="s">
        <v>38</v>
      </c>
      <c r="L121" s="54" t="s">
        <v>38</v>
      </c>
      <c r="M121" s="54" t="s">
        <v>38</v>
      </c>
      <c r="N121" s="54" t="s">
        <v>38</v>
      </c>
      <c r="O121" s="54" t="s">
        <v>38</v>
      </c>
      <c r="P121" s="54" t="s">
        <v>38</v>
      </c>
      <c r="Q121" s="54" t="s">
        <v>38</v>
      </c>
      <c r="R121" s="54" t="s">
        <v>38</v>
      </c>
      <c r="S121" s="54" t="s">
        <v>38</v>
      </c>
      <c r="T121" s="54" t="s">
        <v>38</v>
      </c>
      <c r="U121" s="54" t="s">
        <v>38</v>
      </c>
      <c r="V121" s="54" t="s">
        <v>38</v>
      </c>
      <c r="W121" s="54" t="s">
        <v>38</v>
      </c>
      <c r="X121" s="16" t="e">
        <f t="shared" si="5"/>
        <v>#VALUE!</v>
      </c>
      <c r="Y121" s="16" t="e">
        <f t="shared" si="6"/>
        <v>#VALUE!</v>
      </c>
      <c r="Z121" s="1" t="e">
        <f t="shared" si="7"/>
        <v>#VALUE!</v>
      </c>
      <c r="AA121" s="1" t="e">
        <f t="shared" si="8"/>
        <v>#VALUE!</v>
      </c>
    </row>
    <row r="122" spans="1:27" ht="25.5">
      <c r="A122" s="19" t="s">
        <v>108</v>
      </c>
      <c r="B122" s="14" t="s">
        <v>109</v>
      </c>
      <c r="C122" s="15" t="s">
        <v>24</v>
      </c>
      <c r="D122" s="54" t="s">
        <v>38</v>
      </c>
      <c r="E122" s="54" t="s">
        <v>38</v>
      </c>
      <c r="F122" s="54" t="s">
        <v>38</v>
      </c>
      <c r="G122" s="54" t="s">
        <v>38</v>
      </c>
      <c r="H122" s="54" t="s">
        <v>38</v>
      </c>
      <c r="I122" s="54" t="s">
        <v>38</v>
      </c>
      <c r="J122" s="54" t="s">
        <v>38</v>
      </c>
      <c r="K122" s="54" t="s">
        <v>38</v>
      </c>
      <c r="L122" s="54" t="s">
        <v>38</v>
      </c>
      <c r="M122" s="54" t="s">
        <v>38</v>
      </c>
      <c r="N122" s="54" t="s">
        <v>38</v>
      </c>
      <c r="O122" s="54" t="s">
        <v>38</v>
      </c>
      <c r="P122" s="54" t="s">
        <v>38</v>
      </c>
      <c r="Q122" s="54" t="s">
        <v>38</v>
      </c>
      <c r="R122" s="54" t="s">
        <v>38</v>
      </c>
      <c r="S122" s="54" t="s">
        <v>38</v>
      </c>
      <c r="T122" s="54" t="s">
        <v>38</v>
      </c>
      <c r="U122" s="54" t="s">
        <v>38</v>
      </c>
      <c r="V122" s="54" t="s">
        <v>38</v>
      </c>
      <c r="W122" s="54" t="s">
        <v>38</v>
      </c>
      <c r="X122" s="16" t="e">
        <f t="shared" si="5"/>
        <v>#VALUE!</v>
      </c>
      <c r="Y122" s="16" t="e">
        <f t="shared" si="6"/>
        <v>#VALUE!</v>
      </c>
      <c r="Z122" s="1" t="e">
        <f t="shared" si="7"/>
        <v>#VALUE!</v>
      </c>
      <c r="AA122" s="1" t="e">
        <f t="shared" si="8"/>
        <v>#VALUE!</v>
      </c>
    </row>
    <row r="123" spans="1:27" ht="25.5">
      <c r="A123" s="19" t="s">
        <v>110</v>
      </c>
      <c r="B123" s="14" t="s">
        <v>111</v>
      </c>
      <c r="C123" s="15" t="s">
        <v>24</v>
      </c>
      <c r="D123" s="54" t="s">
        <v>38</v>
      </c>
      <c r="E123" s="54" t="s">
        <v>38</v>
      </c>
      <c r="F123" s="54" t="s">
        <v>38</v>
      </c>
      <c r="G123" s="54" t="s">
        <v>38</v>
      </c>
      <c r="H123" s="54" t="s">
        <v>38</v>
      </c>
      <c r="I123" s="54" t="s">
        <v>38</v>
      </c>
      <c r="J123" s="54" t="s">
        <v>38</v>
      </c>
      <c r="K123" s="54" t="s">
        <v>38</v>
      </c>
      <c r="L123" s="54" t="s">
        <v>38</v>
      </c>
      <c r="M123" s="54" t="s">
        <v>38</v>
      </c>
      <c r="N123" s="54" t="s">
        <v>38</v>
      </c>
      <c r="O123" s="54" t="s">
        <v>38</v>
      </c>
      <c r="P123" s="54" t="s">
        <v>38</v>
      </c>
      <c r="Q123" s="54" t="s">
        <v>38</v>
      </c>
      <c r="R123" s="54" t="s">
        <v>38</v>
      </c>
      <c r="S123" s="54" t="s">
        <v>38</v>
      </c>
      <c r="T123" s="54" t="s">
        <v>38</v>
      </c>
      <c r="U123" s="54" t="s">
        <v>38</v>
      </c>
      <c r="V123" s="54" t="s">
        <v>38</v>
      </c>
      <c r="W123" s="54" t="s">
        <v>38</v>
      </c>
      <c r="X123" s="16" t="e">
        <f t="shared" si="5"/>
        <v>#VALUE!</v>
      </c>
      <c r="Y123" s="16" t="e">
        <f t="shared" si="6"/>
        <v>#VALUE!</v>
      </c>
      <c r="Z123" s="1" t="e">
        <f t="shared" si="7"/>
        <v>#VALUE!</v>
      </c>
      <c r="AA123" s="1" t="e">
        <f t="shared" si="8"/>
        <v>#VALUE!</v>
      </c>
    </row>
    <row r="124" spans="1:27" ht="15">
      <c r="A124" s="19" t="s">
        <v>112</v>
      </c>
      <c r="B124" s="14" t="s">
        <v>113</v>
      </c>
      <c r="C124" s="15" t="s">
        <v>24</v>
      </c>
      <c r="D124" s="54">
        <v>2.16</v>
      </c>
      <c r="E124" s="54" t="s">
        <v>38</v>
      </c>
      <c r="F124" s="54" t="s">
        <v>38</v>
      </c>
      <c r="G124" s="54" t="s">
        <v>38</v>
      </c>
      <c r="H124" s="54">
        <v>6.048</v>
      </c>
      <c r="I124" s="54" t="s">
        <v>38</v>
      </c>
      <c r="J124" s="54" t="s">
        <v>38</v>
      </c>
      <c r="K124" s="54" t="s">
        <v>38</v>
      </c>
      <c r="L124" s="54" t="s">
        <v>38</v>
      </c>
      <c r="M124" s="54" t="s">
        <v>38</v>
      </c>
      <c r="N124" s="54" t="s">
        <v>38</v>
      </c>
      <c r="O124" s="54" t="s">
        <v>38</v>
      </c>
      <c r="P124" s="54" t="s">
        <v>38</v>
      </c>
      <c r="Q124" s="54" t="s">
        <v>38</v>
      </c>
      <c r="R124" s="54" t="s">
        <v>38</v>
      </c>
      <c r="S124" s="54" t="s">
        <v>38</v>
      </c>
      <c r="T124" s="54" t="s">
        <v>38</v>
      </c>
      <c r="U124" s="54" t="s">
        <v>38</v>
      </c>
      <c r="V124" s="54">
        <v>124.85</v>
      </c>
      <c r="W124" s="54" t="s">
        <v>38</v>
      </c>
      <c r="X124" s="16">
        <v>124.85</v>
      </c>
      <c r="Y124" s="16">
        <f t="shared" si="6"/>
        <v>104.04166666666667</v>
      </c>
      <c r="Z124" s="1" t="e">
        <f t="shared" si="7"/>
        <v>#VALUE!</v>
      </c>
      <c r="AA124" s="1" t="e">
        <f t="shared" si="8"/>
        <v>#VALUE!</v>
      </c>
    </row>
    <row r="125" spans="1:27" ht="15">
      <c r="A125" s="19" t="s">
        <v>112</v>
      </c>
      <c r="B125" s="21" t="s">
        <v>220</v>
      </c>
      <c r="C125" s="15" t="s">
        <v>274</v>
      </c>
      <c r="D125" s="54">
        <v>0.25</v>
      </c>
      <c r="E125" s="54" t="s">
        <v>38</v>
      </c>
      <c r="F125" s="54" t="s">
        <v>38</v>
      </c>
      <c r="G125" s="54" t="s">
        <v>38</v>
      </c>
      <c r="H125" s="54" t="s">
        <v>38</v>
      </c>
      <c r="I125" s="54" t="s">
        <v>38</v>
      </c>
      <c r="J125" s="54" t="s">
        <v>38</v>
      </c>
      <c r="K125" s="54" t="s">
        <v>38</v>
      </c>
      <c r="L125" s="54" t="s">
        <v>38</v>
      </c>
      <c r="M125" s="54" t="s">
        <v>38</v>
      </c>
      <c r="N125" s="54" t="s">
        <v>38</v>
      </c>
      <c r="O125" s="54" t="s">
        <v>38</v>
      </c>
      <c r="P125" s="54" t="s">
        <v>38</v>
      </c>
      <c r="Q125" s="54" t="s">
        <v>38</v>
      </c>
      <c r="R125" s="54" t="s">
        <v>38</v>
      </c>
      <c r="S125" s="54" t="s">
        <v>38</v>
      </c>
      <c r="T125" s="54" t="s">
        <v>38</v>
      </c>
      <c r="U125" s="54" t="s">
        <v>38</v>
      </c>
      <c r="V125" s="54">
        <f>1.40961*1.2</f>
        <v>1.691532</v>
      </c>
      <c r="W125" s="54" t="s">
        <v>38</v>
      </c>
      <c r="X125" s="16" t="e">
        <f t="shared" si="5"/>
        <v>#VALUE!</v>
      </c>
      <c r="Y125" s="16" t="e">
        <f t="shared" si="6"/>
        <v>#VALUE!</v>
      </c>
      <c r="Z125" s="1" t="e">
        <f t="shared" si="7"/>
        <v>#VALUE!</v>
      </c>
      <c r="AA125" s="1" t="e">
        <f t="shared" si="8"/>
        <v>#VALUE!</v>
      </c>
    </row>
    <row r="126" spans="1:27" ht="15">
      <c r="A126" s="19" t="s">
        <v>112</v>
      </c>
      <c r="B126" s="21" t="s">
        <v>222</v>
      </c>
      <c r="C126" s="15" t="s">
        <v>267</v>
      </c>
      <c r="D126" s="54">
        <v>1.26</v>
      </c>
      <c r="E126" s="54" t="s">
        <v>38</v>
      </c>
      <c r="F126" s="54" t="s">
        <v>38</v>
      </c>
      <c r="G126" s="54" t="s">
        <v>38</v>
      </c>
      <c r="H126" s="54" t="s">
        <v>38</v>
      </c>
      <c r="I126" s="54" t="s">
        <v>38</v>
      </c>
      <c r="J126" s="54" t="s">
        <v>38</v>
      </c>
      <c r="K126" s="54" t="s">
        <v>38</v>
      </c>
      <c r="L126" s="54" t="s">
        <v>38</v>
      </c>
      <c r="M126" s="54" t="s">
        <v>38</v>
      </c>
      <c r="N126" s="54" t="s">
        <v>38</v>
      </c>
      <c r="O126" s="54" t="s">
        <v>38</v>
      </c>
      <c r="P126" s="54" t="s">
        <v>38</v>
      </c>
      <c r="Q126" s="54" t="s">
        <v>38</v>
      </c>
      <c r="R126" s="54" t="s">
        <v>38</v>
      </c>
      <c r="S126" s="54" t="s">
        <v>38</v>
      </c>
      <c r="T126" s="54" t="s">
        <v>38</v>
      </c>
      <c r="U126" s="54" t="s">
        <v>38</v>
      </c>
      <c r="V126" s="54">
        <f>5.53107*1.2</f>
        <v>6.6372839999999993</v>
      </c>
      <c r="W126" s="54" t="s">
        <v>38</v>
      </c>
      <c r="X126" s="16" t="e">
        <f t="shared" si="5"/>
        <v>#VALUE!</v>
      </c>
      <c r="Y126" s="16" t="e">
        <f t="shared" si="6"/>
        <v>#VALUE!</v>
      </c>
      <c r="Z126" s="1" t="e">
        <f t="shared" si="7"/>
        <v>#VALUE!</v>
      </c>
      <c r="AA126" s="1" t="e">
        <f t="shared" si="8"/>
        <v>#VALUE!</v>
      </c>
    </row>
    <row r="127" spans="1:27" ht="15">
      <c r="A127" s="19" t="s">
        <v>112</v>
      </c>
      <c r="B127" s="21" t="s">
        <v>224</v>
      </c>
      <c r="C127" s="15" t="s">
        <v>221</v>
      </c>
      <c r="D127" s="54" t="s">
        <v>38</v>
      </c>
      <c r="E127" s="54" t="s">
        <v>38</v>
      </c>
      <c r="F127" s="54" t="s">
        <v>38</v>
      </c>
      <c r="G127" s="54" t="s">
        <v>38</v>
      </c>
      <c r="H127" s="54" t="s">
        <v>38</v>
      </c>
      <c r="I127" s="54" t="s">
        <v>38</v>
      </c>
      <c r="J127" s="54" t="s">
        <v>38</v>
      </c>
      <c r="K127" s="54" t="s">
        <v>38</v>
      </c>
      <c r="L127" s="54" t="s">
        <v>38</v>
      </c>
      <c r="M127" s="54" t="s">
        <v>38</v>
      </c>
      <c r="N127" s="54" t="s">
        <v>38</v>
      </c>
      <c r="O127" s="54" t="s">
        <v>38</v>
      </c>
      <c r="P127" s="54" t="s">
        <v>38</v>
      </c>
      <c r="Q127" s="54" t="s">
        <v>38</v>
      </c>
      <c r="R127" s="54" t="s">
        <v>38</v>
      </c>
      <c r="S127" s="54" t="s">
        <v>38</v>
      </c>
      <c r="T127" s="54" t="s">
        <v>38</v>
      </c>
      <c r="U127" s="54" t="s">
        <v>38</v>
      </c>
      <c r="V127" s="54">
        <f>21.30932*1.2</f>
        <v>25.571183999999999</v>
      </c>
      <c r="W127" s="54" t="s">
        <v>38</v>
      </c>
      <c r="X127" s="16" t="e">
        <f t="shared" si="5"/>
        <v>#VALUE!</v>
      </c>
      <c r="Y127" s="16" t="e">
        <f t="shared" si="6"/>
        <v>#VALUE!</v>
      </c>
      <c r="Z127" s="1" t="e">
        <f t="shared" si="7"/>
        <v>#VALUE!</v>
      </c>
      <c r="AA127" s="1" t="e">
        <f t="shared" si="8"/>
        <v>#VALUE!</v>
      </c>
    </row>
    <row r="128" spans="1:27" ht="15">
      <c r="A128" s="19" t="s">
        <v>112</v>
      </c>
      <c r="B128" s="21" t="s">
        <v>226</v>
      </c>
      <c r="C128" s="15" t="s">
        <v>223</v>
      </c>
      <c r="D128" s="54">
        <v>0.25</v>
      </c>
      <c r="E128" s="54" t="s">
        <v>38</v>
      </c>
      <c r="F128" s="54" t="s">
        <v>38</v>
      </c>
      <c r="G128" s="54" t="s">
        <v>38</v>
      </c>
      <c r="H128" s="54" t="s">
        <v>38</v>
      </c>
      <c r="I128" s="54" t="s">
        <v>38</v>
      </c>
      <c r="J128" s="54" t="s">
        <v>38</v>
      </c>
      <c r="K128" s="54" t="s">
        <v>38</v>
      </c>
      <c r="L128" s="54" t="s">
        <v>38</v>
      </c>
      <c r="M128" s="54" t="s">
        <v>38</v>
      </c>
      <c r="N128" s="54" t="s">
        <v>38</v>
      </c>
      <c r="O128" s="54" t="s">
        <v>38</v>
      </c>
      <c r="P128" s="54" t="s">
        <v>38</v>
      </c>
      <c r="Q128" s="54" t="s">
        <v>38</v>
      </c>
      <c r="R128" s="54" t="s">
        <v>38</v>
      </c>
      <c r="S128" s="54" t="s">
        <v>38</v>
      </c>
      <c r="T128" s="54" t="s">
        <v>38</v>
      </c>
      <c r="U128" s="54" t="s">
        <v>38</v>
      </c>
      <c r="V128" s="54">
        <f>1.40961*1.2</f>
        <v>1.691532</v>
      </c>
      <c r="W128" s="54" t="s">
        <v>38</v>
      </c>
      <c r="X128" s="16" t="e">
        <f t="shared" si="5"/>
        <v>#VALUE!</v>
      </c>
      <c r="Y128" s="16" t="e">
        <f t="shared" si="6"/>
        <v>#VALUE!</v>
      </c>
      <c r="Z128" s="1" t="e">
        <f t="shared" si="7"/>
        <v>#VALUE!</v>
      </c>
      <c r="AA128" s="1" t="e">
        <f t="shared" si="8"/>
        <v>#VALUE!</v>
      </c>
    </row>
    <row r="129" spans="1:27" ht="15">
      <c r="A129" s="19" t="s">
        <v>112</v>
      </c>
      <c r="B129" s="21" t="s">
        <v>228</v>
      </c>
      <c r="C129" s="15" t="s">
        <v>225</v>
      </c>
      <c r="D129" s="54" t="s">
        <v>38</v>
      </c>
      <c r="E129" s="54" t="s">
        <v>38</v>
      </c>
      <c r="F129" s="54" t="s">
        <v>38</v>
      </c>
      <c r="G129" s="54" t="s">
        <v>38</v>
      </c>
      <c r="H129" s="54">
        <v>0.5</v>
      </c>
      <c r="I129" s="54" t="s">
        <v>38</v>
      </c>
      <c r="J129" s="54" t="s">
        <v>38</v>
      </c>
      <c r="K129" s="54" t="s">
        <v>38</v>
      </c>
      <c r="L129" s="54" t="s">
        <v>38</v>
      </c>
      <c r="M129" s="54" t="s">
        <v>38</v>
      </c>
      <c r="N129" s="54" t="s">
        <v>38</v>
      </c>
      <c r="O129" s="54" t="s">
        <v>38</v>
      </c>
      <c r="P129" s="54" t="s">
        <v>38</v>
      </c>
      <c r="Q129" s="54" t="s">
        <v>38</v>
      </c>
      <c r="R129" s="54" t="s">
        <v>38</v>
      </c>
      <c r="S129" s="54" t="s">
        <v>38</v>
      </c>
      <c r="T129" s="54" t="s">
        <v>38</v>
      </c>
      <c r="U129" s="54" t="s">
        <v>38</v>
      </c>
      <c r="V129" s="54">
        <f>7.6765*1.2</f>
        <v>9.2118000000000002</v>
      </c>
      <c r="W129" s="54" t="s">
        <v>38</v>
      </c>
      <c r="X129" s="16" t="e">
        <f t="shared" si="5"/>
        <v>#VALUE!</v>
      </c>
      <c r="Y129" s="16" t="e">
        <f t="shared" si="6"/>
        <v>#VALUE!</v>
      </c>
      <c r="Z129" s="1" t="e">
        <f t="shared" si="7"/>
        <v>#VALUE!</v>
      </c>
      <c r="AA129" s="1" t="e">
        <f t="shared" si="8"/>
        <v>#VALUE!</v>
      </c>
    </row>
    <row r="130" spans="1:27" ht="15">
      <c r="A130" s="19" t="s">
        <v>112</v>
      </c>
      <c r="B130" s="21" t="s">
        <v>230</v>
      </c>
      <c r="C130" s="15" t="s">
        <v>227</v>
      </c>
      <c r="D130" s="54" t="s">
        <v>38</v>
      </c>
      <c r="E130" s="54" t="s">
        <v>38</v>
      </c>
      <c r="F130" s="54" t="s">
        <v>38</v>
      </c>
      <c r="G130" s="54" t="s">
        <v>38</v>
      </c>
      <c r="H130" s="54"/>
      <c r="I130" s="54" t="s">
        <v>38</v>
      </c>
      <c r="J130" s="54" t="s">
        <v>38</v>
      </c>
      <c r="K130" s="54" t="s">
        <v>38</v>
      </c>
      <c r="L130" s="54" t="s">
        <v>38</v>
      </c>
      <c r="M130" s="54" t="s">
        <v>38</v>
      </c>
      <c r="N130" s="54" t="s">
        <v>38</v>
      </c>
      <c r="O130" s="54" t="s">
        <v>38</v>
      </c>
      <c r="P130" s="54" t="s">
        <v>38</v>
      </c>
      <c r="Q130" s="54" t="s">
        <v>38</v>
      </c>
      <c r="R130" s="54" t="s">
        <v>38</v>
      </c>
      <c r="S130" s="54" t="s">
        <v>38</v>
      </c>
      <c r="T130" s="54" t="s">
        <v>38</v>
      </c>
      <c r="U130" s="54" t="s">
        <v>38</v>
      </c>
      <c r="V130" s="54">
        <f>11.2169*1.2</f>
        <v>13.460280000000001</v>
      </c>
      <c r="W130" s="54" t="s">
        <v>38</v>
      </c>
      <c r="X130" s="16" t="e">
        <f t="shared" si="5"/>
        <v>#VALUE!</v>
      </c>
      <c r="Y130" s="16" t="e">
        <f t="shared" si="6"/>
        <v>#VALUE!</v>
      </c>
      <c r="Z130" s="1" t="e">
        <f t="shared" si="7"/>
        <v>#VALUE!</v>
      </c>
      <c r="AA130" s="1" t="e">
        <f t="shared" si="8"/>
        <v>#VALUE!</v>
      </c>
    </row>
    <row r="131" spans="1:27" ht="15">
      <c r="A131" s="19" t="s">
        <v>112</v>
      </c>
      <c r="B131" s="21" t="s">
        <v>232</v>
      </c>
      <c r="C131" s="15" t="s">
        <v>229</v>
      </c>
      <c r="D131" s="54" t="s">
        <v>38</v>
      </c>
      <c r="E131" s="54" t="s">
        <v>38</v>
      </c>
      <c r="F131" s="54" t="s">
        <v>38</v>
      </c>
      <c r="G131" s="54" t="s">
        <v>38</v>
      </c>
      <c r="H131" s="54">
        <v>0.67</v>
      </c>
      <c r="I131" s="54" t="s">
        <v>38</v>
      </c>
      <c r="J131" s="54" t="s">
        <v>38</v>
      </c>
      <c r="K131" s="54" t="s">
        <v>38</v>
      </c>
      <c r="L131" s="54" t="s">
        <v>38</v>
      </c>
      <c r="M131" s="54" t="s">
        <v>38</v>
      </c>
      <c r="N131" s="54" t="s">
        <v>38</v>
      </c>
      <c r="O131" s="54" t="s">
        <v>38</v>
      </c>
      <c r="P131" s="54" t="s">
        <v>38</v>
      </c>
      <c r="Q131" s="54" t="s">
        <v>38</v>
      </c>
      <c r="R131" s="54" t="s">
        <v>38</v>
      </c>
      <c r="S131" s="54" t="s">
        <v>38</v>
      </c>
      <c r="T131" s="54" t="s">
        <v>38</v>
      </c>
      <c r="U131" s="54" t="s">
        <v>38</v>
      </c>
      <c r="V131" s="54">
        <f>1.6398*1.2</f>
        <v>1.9677599999999997</v>
      </c>
      <c r="W131" s="54" t="s">
        <v>38</v>
      </c>
      <c r="X131" s="16" t="e">
        <f t="shared" si="5"/>
        <v>#VALUE!</v>
      </c>
      <c r="Y131" s="16" t="e">
        <f t="shared" si="6"/>
        <v>#VALUE!</v>
      </c>
      <c r="Z131" s="1" t="e">
        <f t="shared" si="7"/>
        <v>#VALUE!</v>
      </c>
      <c r="AA131" s="1" t="e">
        <f t="shared" si="8"/>
        <v>#VALUE!</v>
      </c>
    </row>
    <row r="132" spans="1:27" ht="28.5" customHeight="1">
      <c r="A132" s="19" t="s">
        <v>112</v>
      </c>
      <c r="B132" s="21" t="s">
        <v>234</v>
      </c>
      <c r="C132" s="15" t="s">
        <v>231</v>
      </c>
      <c r="D132" s="54">
        <v>0.4</v>
      </c>
      <c r="E132" s="54" t="s">
        <v>38</v>
      </c>
      <c r="F132" s="54" t="s">
        <v>38</v>
      </c>
      <c r="G132" s="54" t="s">
        <v>38</v>
      </c>
      <c r="H132" s="54" t="s">
        <v>38</v>
      </c>
      <c r="I132" s="54" t="s">
        <v>38</v>
      </c>
      <c r="J132" s="54" t="s">
        <v>38</v>
      </c>
      <c r="K132" s="54" t="s">
        <v>38</v>
      </c>
      <c r="L132" s="54" t="s">
        <v>38</v>
      </c>
      <c r="M132" s="54" t="s">
        <v>38</v>
      </c>
      <c r="N132" s="54" t="s">
        <v>38</v>
      </c>
      <c r="O132" s="54" t="s">
        <v>38</v>
      </c>
      <c r="P132" s="54" t="s">
        <v>38</v>
      </c>
      <c r="Q132" s="54" t="s">
        <v>38</v>
      </c>
      <c r="R132" s="54" t="s">
        <v>38</v>
      </c>
      <c r="S132" s="54" t="s">
        <v>38</v>
      </c>
      <c r="T132" s="54" t="s">
        <v>38</v>
      </c>
      <c r="U132" s="54" t="s">
        <v>38</v>
      </c>
      <c r="V132" s="54">
        <f>1.59621*1.2</f>
        <v>1.9154519999999997</v>
      </c>
      <c r="W132" s="54" t="s">
        <v>38</v>
      </c>
      <c r="X132" s="16" t="e">
        <f t="shared" si="5"/>
        <v>#VALUE!</v>
      </c>
      <c r="Y132" s="16" t="e">
        <f t="shared" si="6"/>
        <v>#VALUE!</v>
      </c>
      <c r="Z132" s="1" t="e">
        <f t="shared" si="7"/>
        <v>#VALUE!</v>
      </c>
      <c r="AA132" s="1" t="e">
        <f t="shared" si="8"/>
        <v>#VALUE!</v>
      </c>
    </row>
    <row r="133" spans="1:27" ht="30" customHeight="1">
      <c r="A133" s="19" t="s">
        <v>112</v>
      </c>
      <c r="B133" s="21" t="s">
        <v>236</v>
      </c>
      <c r="C133" s="15" t="s">
        <v>233</v>
      </c>
      <c r="D133" s="54" t="s">
        <v>38</v>
      </c>
      <c r="E133" s="54" t="s">
        <v>38</v>
      </c>
      <c r="F133" s="54" t="s">
        <v>38</v>
      </c>
      <c r="G133" s="54" t="s">
        <v>38</v>
      </c>
      <c r="H133" s="54">
        <v>0.6</v>
      </c>
      <c r="I133" s="54" t="s">
        <v>38</v>
      </c>
      <c r="J133" s="54" t="s">
        <v>38</v>
      </c>
      <c r="K133" s="54" t="s">
        <v>38</v>
      </c>
      <c r="L133" s="54" t="s">
        <v>38</v>
      </c>
      <c r="M133" s="54" t="s">
        <v>38</v>
      </c>
      <c r="N133" s="54" t="s">
        <v>38</v>
      </c>
      <c r="O133" s="54" t="s">
        <v>38</v>
      </c>
      <c r="P133" s="54" t="s">
        <v>38</v>
      </c>
      <c r="Q133" s="54" t="s">
        <v>38</v>
      </c>
      <c r="R133" s="54" t="s">
        <v>38</v>
      </c>
      <c r="S133" s="54" t="s">
        <v>38</v>
      </c>
      <c r="T133" s="54" t="s">
        <v>38</v>
      </c>
      <c r="U133" s="54" t="s">
        <v>38</v>
      </c>
      <c r="V133" s="54">
        <f>1.46846*1.2</f>
        <v>1.7621520000000002</v>
      </c>
      <c r="W133" s="54" t="s">
        <v>38</v>
      </c>
      <c r="X133" s="16" t="e">
        <f t="shared" si="5"/>
        <v>#VALUE!</v>
      </c>
      <c r="Y133" s="16" t="e">
        <f t="shared" si="6"/>
        <v>#VALUE!</v>
      </c>
      <c r="Z133" s="1" t="e">
        <f t="shared" si="7"/>
        <v>#VALUE!</v>
      </c>
      <c r="AA133" s="1" t="e">
        <f t="shared" si="8"/>
        <v>#VALUE!</v>
      </c>
    </row>
    <row r="134" spans="1:27" ht="15">
      <c r="A134" s="19" t="s">
        <v>112</v>
      </c>
      <c r="B134" s="21" t="s">
        <v>238</v>
      </c>
      <c r="C134" s="15" t="s">
        <v>235</v>
      </c>
      <c r="D134" s="54" t="s">
        <v>38</v>
      </c>
      <c r="E134" s="54" t="s">
        <v>38</v>
      </c>
      <c r="F134" s="54" t="s">
        <v>38</v>
      </c>
      <c r="G134" s="54" t="s">
        <v>38</v>
      </c>
      <c r="H134" s="54">
        <v>2.4</v>
      </c>
      <c r="I134" s="54" t="s">
        <v>38</v>
      </c>
      <c r="J134" s="54" t="s">
        <v>38</v>
      </c>
      <c r="K134" s="54" t="s">
        <v>38</v>
      </c>
      <c r="L134" s="54" t="s">
        <v>38</v>
      </c>
      <c r="M134" s="54" t="s">
        <v>38</v>
      </c>
      <c r="N134" s="54" t="s">
        <v>38</v>
      </c>
      <c r="O134" s="54" t="s">
        <v>38</v>
      </c>
      <c r="P134" s="54" t="s">
        <v>38</v>
      </c>
      <c r="Q134" s="54" t="s">
        <v>38</v>
      </c>
      <c r="R134" s="54" t="s">
        <v>38</v>
      </c>
      <c r="S134" s="54" t="s">
        <v>38</v>
      </c>
      <c r="T134" s="54" t="s">
        <v>38</v>
      </c>
      <c r="U134" s="54" t="s">
        <v>38</v>
      </c>
      <c r="V134" s="54">
        <v>47.211084900088217</v>
      </c>
      <c r="W134" s="54" t="s">
        <v>38</v>
      </c>
      <c r="X134" s="16" t="e">
        <f t="shared" si="5"/>
        <v>#VALUE!</v>
      </c>
      <c r="Y134" s="16" t="e">
        <f t="shared" si="6"/>
        <v>#VALUE!</v>
      </c>
      <c r="Z134" s="1" t="e">
        <f t="shared" si="7"/>
        <v>#VALUE!</v>
      </c>
      <c r="AA134" s="1" t="e">
        <f t="shared" si="8"/>
        <v>#VALUE!</v>
      </c>
    </row>
    <row r="135" spans="1:27" ht="15">
      <c r="A135" s="19" t="s">
        <v>112</v>
      </c>
      <c r="B135" s="21" t="s">
        <v>242</v>
      </c>
      <c r="C135" s="15" t="s">
        <v>237</v>
      </c>
      <c r="D135" s="54" t="s">
        <v>38</v>
      </c>
      <c r="E135" s="54" t="s">
        <v>38</v>
      </c>
      <c r="F135" s="54" t="s">
        <v>38</v>
      </c>
      <c r="G135" s="54" t="s">
        <v>38</v>
      </c>
      <c r="H135" s="54">
        <v>0.58499999999999996</v>
      </c>
      <c r="I135" s="54" t="s">
        <v>38</v>
      </c>
      <c r="J135" s="54" t="s">
        <v>38</v>
      </c>
      <c r="K135" s="54" t="s">
        <v>38</v>
      </c>
      <c r="L135" s="54" t="s">
        <v>38</v>
      </c>
      <c r="M135" s="54" t="s">
        <v>38</v>
      </c>
      <c r="N135" s="54" t="s">
        <v>38</v>
      </c>
      <c r="O135" s="54" t="s">
        <v>38</v>
      </c>
      <c r="P135" s="54" t="s">
        <v>38</v>
      </c>
      <c r="Q135" s="54" t="s">
        <v>38</v>
      </c>
      <c r="R135" s="54" t="s">
        <v>38</v>
      </c>
      <c r="S135" s="54" t="s">
        <v>38</v>
      </c>
      <c r="T135" s="54" t="s">
        <v>38</v>
      </c>
      <c r="U135" s="54" t="s">
        <v>38</v>
      </c>
      <c r="V135" s="54">
        <v>5.9203553890643512</v>
      </c>
      <c r="W135" s="54" t="s">
        <v>38</v>
      </c>
      <c r="X135" s="16" t="e">
        <f t="shared" si="5"/>
        <v>#VALUE!</v>
      </c>
      <c r="Y135" s="16" t="e">
        <f t="shared" si="6"/>
        <v>#VALUE!</v>
      </c>
      <c r="Z135" s="1" t="e">
        <f t="shared" si="7"/>
        <v>#VALUE!</v>
      </c>
      <c r="AA135" s="1" t="e">
        <f t="shared" si="8"/>
        <v>#VALUE!</v>
      </c>
    </row>
    <row r="136" spans="1:27" ht="25.5">
      <c r="A136" s="19" t="s">
        <v>112</v>
      </c>
      <c r="B136" s="21" t="s">
        <v>244</v>
      </c>
      <c r="C136" s="15" t="s">
        <v>239</v>
      </c>
      <c r="D136" s="54" t="s">
        <v>38</v>
      </c>
      <c r="E136" s="54" t="s">
        <v>38</v>
      </c>
      <c r="F136" s="54" t="s">
        <v>38</v>
      </c>
      <c r="G136" s="54" t="s">
        <v>38</v>
      </c>
      <c r="H136" s="54">
        <v>0.35499999999999998</v>
      </c>
      <c r="I136" s="54" t="s">
        <v>38</v>
      </c>
      <c r="J136" s="54" t="s">
        <v>38</v>
      </c>
      <c r="K136" s="54" t="s">
        <v>38</v>
      </c>
      <c r="L136" s="54" t="s">
        <v>38</v>
      </c>
      <c r="M136" s="54" t="s">
        <v>38</v>
      </c>
      <c r="N136" s="54" t="s">
        <v>38</v>
      </c>
      <c r="O136" s="54" t="s">
        <v>38</v>
      </c>
      <c r="P136" s="54" t="s">
        <v>38</v>
      </c>
      <c r="Q136" s="54" t="s">
        <v>38</v>
      </c>
      <c r="R136" s="54" t="s">
        <v>38</v>
      </c>
      <c r="S136" s="54" t="s">
        <v>38</v>
      </c>
      <c r="T136" s="54" t="s">
        <v>38</v>
      </c>
      <c r="U136" s="54" t="s">
        <v>38</v>
      </c>
      <c r="V136" s="54">
        <v>1.04260406278944</v>
      </c>
      <c r="W136" s="54" t="s">
        <v>38</v>
      </c>
      <c r="X136" s="16" t="e">
        <f t="shared" si="5"/>
        <v>#VALUE!</v>
      </c>
      <c r="Y136" s="16" t="e">
        <f t="shared" si="6"/>
        <v>#VALUE!</v>
      </c>
      <c r="Z136" s="1" t="e">
        <f t="shared" si="7"/>
        <v>#VALUE!</v>
      </c>
      <c r="AA136" s="1" t="e">
        <f t="shared" si="8"/>
        <v>#VALUE!</v>
      </c>
    </row>
    <row r="137" spans="1:27" ht="15">
      <c r="A137" s="19" t="s">
        <v>112</v>
      </c>
      <c r="B137" s="21" t="s">
        <v>246</v>
      </c>
      <c r="C137" s="15" t="s">
        <v>240</v>
      </c>
      <c r="D137" s="54" t="s">
        <v>38</v>
      </c>
      <c r="E137" s="54" t="s">
        <v>38</v>
      </c>
      <c r="F137" s="54" t="s">
        <v>38</v>
      </c>
      <c r="G137" s="54" t="s">
        <v>38</v>
      </c>
      <c r="H137" s="54">
        <v>0.32500000000000001</v>
      </c>
      <c r="I137" s="54" t="s">
        <v>38</v>
      </c>
      <c r="J137" s="54" t="s">
        <v>38</v>
      </c>
      <c r="K137" s="54" t="s">
        <v>38</v>
      </c>
      <c r="L137" s="54" t="s">
        <v>38</v>
      </c>
      <c r="M137" s="54" t="s">
        <v>38</v>
      </c>
      <c r="N137" s="54" t="s">
        <v>38</v>
      </c>
      <c r="O137" s="54" t="s">
        <v>38</v>
      </c>
      <c r="P137" s="54" t="s">
        <v>38</v>
      </c>
      <c r="Q137" s="54" t="s">
        <v>38</v>
      </c>
      <c r="R137" s="54" t="s">
        <v>38</v>
      </c>
      <c r="S137" s="54" t="s">
        <v>38</v>
      </c>
      <c r="T137" s="54" t="s">
        <v>38</v>
      </c>
      <c r="U137" s="54" t="s">
        <v>38</v>
      </c>
      <c r="V137" s="54">
        <v>0.95449667720159992</v>
      </c>
      <c r="W137" s="54" t="s">
        <v>38</v>
      </c>
      <c r="X137" s="16" t="e">
        <f t="shared" si="5"/>
        <v>#VALUE!</v>
      </c>
      <c r="Y137" s="16" t="e">
        <f t="shared" si="6"/>
        <v>#VALUE!</v>
      </c>
      <c r="Z137" s="1" t="e">
        <f t="shared" si="7"/>
        <v>#VALUE!</v>
      </c>
      <c r="AA137" s="1" t="e">
        <f t="shared" si="8"/>
        <v>#VALUE!</v>
      </c>
    </row>
    <row r="138" spans="1:27" ht="25.5">
      <c r="A138" s="19" t="s">
        <v>112</v>
      </c>
      <c r="B138" s="21" t="s">
        <v>248</v>
      </c>
      <c r="C138" s="15" t="s">
        <v>241</v>
      </c>
      <c r="D138" s="54" t="s">
        <v>38</v>
      </c>
      <c r="E138" s="54" t="s">
        <v>38</v>
      </c>
      <c r="F138" s="54" t="s">
        <v>38</v>
      </c>
      <c r="G138" s="54" t="s">
        <v>38</v>
      </c>
      <c r="H138" s="54">
        <v>0.06</v>
      </c>
      <c r="I138" s="54" t="s">
        <v>38</v>
      </c>
      <c r="J138" s="54" t="s">
        <v>38</v>
      </c>
      <c r="K138" s="54" t="s">
        <v>38</v>
      </c>
      <c r="L138" s="54" t="s">
        <v>38</v>
      </c>
      <c r="M138" s="54" t="s">
        <v>38</v>
      </c>
      <c r="N138" s="54" t="s">
        <v>38</v>
      </c>
      <c r="O138" s="54" t="s">
        <v>38</v>
      </c>
      <c r="P138" s="54" t="s">
        <v>38</v>
      </c>
      <c r="Q138" s="54" t="s">
        <v>38</v>
      </c>
      <c r="R138" s="54" t="s">
        <v>38</v>
      </c>
      <c r="S138" s="54" t="s">
        <v>38</v>
      </c>
      <c r="T138" s="54" t="s">
        <v>38</v>
      </c>
      <c r="U138" s="54" t="s">
        <v>38</v>
      </c>
      <c r="V138" s="54">
        <v>0.51835744318904897</v>
      </c>
      <c r="W138" s="54" t="s">
        <v>38</v>
      </c>
      <c r="X138" s="16" t="e">
        <f t="shared" si="5"/>
        <v>#VALUE!</v>
      </c>
      <c r="Y138" s="16" t="e">
        <f t="shared" si="6"/>
        <v>#VALUE!</v>
      </c>
      <c r="Z138" s="1" t="e">
        <f t="shared" si="7"/>
        <v>#VALUE!</v>
      </c>
      <c r="AA138" s="1" t="e">
        <f t="shared" si="8"/>
        <v>#VALUE!</v>
      </c>
    </row>
    <row r="139" spans="1:27" ht="27" customHeight="1">
      <c r="A139" s="19" t="s">
        <v>112</v>
      </c>
      <c r="B139" s="21" t="s">
        <v>250</v>
      </c>
      <c r="C139" s="15" t="s">
        <v>243</v>
      </c>
      <c r="D139" s="54" t="s">
        <v>38</v>
      </c>
      <c r="E139" s="54" t="s">
        <v>38</v>
      </c>
      <c r="F139" s="54" t="s">
        <v>38</v>
      </c>
      <c r="G139" s="54" t="s">
        <v>38</v>
      </c>
      <c r="H139" s="54">
        <v>0.11</v>
      </c>
      <c r="I139" s="54" t="s">
        <v>38</v>
      </c>
      <c r="J139" s="54" t="s">
        <v>38</v>
      </c>
      <c r="K139" s="54" t="s">
        <v>38</v>
      </c>
      <c r="L139" s="54" t="s">
        <v>38</v>
      </c>
      <c r="M139" s="54" t="s">
        <v>38</v>
      </c>
      <c r="N139" s="54" t="s">
        <v>38</v>
      </c>
      <c r="O139" s="54" t="s">
        <v>38</v>
      </c>
      <c r="P139" s="54" t="s">
        <v>38</v>
      </c>
      <c r="Q139" s="54" t="s">
        <v>38</v>
      </c>
      <c r="R139" s="54" t="s">
        <v>38</v>
      </c>
      <c r="S139" s="54" t="s">
        <v>38</v>
      </c>
      <c r="T139" s="54" t="s">
        <v>38</v>
      </c>
      <c r="U139" s="54" t="s">
        <v>38</v>
      </c>
      <c r="V139" s="54">
        <v>1.1214427724901206</v>
      </c>
      <c r="W139" s="54" t="s">
        <v>38</v>
      </c>
      <c r="X139" s="16" t="e">
        <f t="shared" si="5"/>
        <v>#VALUE!</v>
      </c>
      <c r="Y139" s="16" t="e">
        <f t="shared" si="6"/>
        <v>#VALUE!</v>
      </c>
      <c r="Z139" s="1" t="e">
        <f t="shared" si="7"/>
        <v>#VALUE!</v>
      </c>
      <c r="AA139" s="1" t="e">
        <f t="shared" si="8"/>
        <v>#VALUE!</v>
      </c>
    </row>
    <row r="140" spans="1:27" ht="25.5">
      <c r="A140" s="19" t="s">
        <v>112</v>
      </c>
      <c r="B140" s="21" t="s">
        <v>252</v>
      </c>
      <c r="C140" s="15" t="s">
        <v>245</v>
      </c>
      <c r="D140" s="54" t="s">
        <v>38</v>
      </c>
      <c r="E140" s="54" t="s">
        <v>38</v>
      </c>
      <c r="F140" s="54" t="s">
        <v>38</v>
      </c>
      <c r="G140" s="54" t="s">
        <v>38</v>
      </c>
      <c r="H140" s="54">
        <v>7.0000000000000007E-2</v>
      </c>
      <c r="I140" s="54" t="s">
        <v>38</v>
      </c>
      <c r="J140" s="54" t="s">
        <v>38</v>
      </c>
      <c r="K140" s="54" t="s">
        <v>38</v>
      </c>
      <c r="L140" s="54" t="s">
        <v>38</v>
      </c>
      <c r="M140" s="54" t="s">
        <v>38</v>
      </c>
      <c r="N140" s="54" t="s">
        <v>38</v>
      </c>
      <c r="O140" s="54" t="s">
        <v>38</v>
      </c>
      <c r="P140" s="54" t="s">
        <v>38</v>
      </c>
      <c r="Q140" s="54" t="s">
        <v>38</v>
      </c>
      <c r="R140" s="54" t="s">
        <v>38</v>
      </c>
      <c r="S140" s="54" t="s">
        <v>38</v>
      </c>
      <c r="T140" s="54" t="s">
        <v>38</v>
      </c>
      <c r="U140" s="54" t="s">
        <v>38</v>
      </c>
      <c r="V140" s="54">
        <v>0.93012790483203722</v>
      </c>
      <c r="W140" s="54" t="s">
        <v>38</v>
      </c>
      <c r="X140" s="16" t="e">
        <f t="shared" si="5"/>
        <v>#VALUE!</v>
      </c>
      <c r="Y140" s="16" t="e">
        <f t="shared" si="6"/>
        <v>#VALUE!</v>
      </c>
      <c r="Z140" s="1" t="e">
        <f t="shared" si="7"/>
        <v>#VALUE!</v>
      </c>
      <c r="AA140" s="1" t="e">
        <f t="shared" si="8"/>
        <v>#VALUE!</v>
      </c>
    </row>
    <row r="141" spans="1:27" ht="25.5">
      <c r="A141" s="19" t="s">
        <v>112</v>
      </c>
      <c r="B141" s="21" t="s">
        <v>254</v>
      </c>
      <c r="C141" s="15" t="s">
        <v>247</v>
      </c>
      <c r="D141" s="54" t="s">
        <v>38</v>
      </c>
      <c r="E141" s="54" t="s">
        <v>38</v>
      </c>
      <c r="F141" s="54" t="s">
        <v>38</v>
      </c>
      <c r="G141" s="54" t="s">
        <v>38</v>
      </c>
      <c r="H141" s="54">
        <v>0.11</v>
      </c>
      <c r="I141" s="54" t="s">
        <v>38</v>
      </c>
      <c r="J141" s="54" t="s">
        <v>38</v>
      </c>
      <c r="K141" s="54" t="s">
        <v>38</v>
      </c>
      <c r="L141" s="54" t="s">
        <v>38</v>
      </c>
      <c r="M141" s="54" t="s">
        <v>38</v>
      </c>
      <c r="N141" s="54" t="s">
        <v>38</v>
      </c>
      <c r="O141" s="54" t="s">
        <v>38</v>
      </c>
      <c r="P141" s="54" t="s">
        <v>38</v>
      </c>
      <c r="Q141" s="54" t="s">
        <v>38</v>
      </c>
      <c r="R141" s="54" t="s">
        <v>38</v>
      </c>
      <c r="S141" s="54" t="s">
        <v>38</v>
      </c>
      <c r="T141" s="54" t="s">
        <v>38</v>
      </c>
      <c r="U141" s="54" t="s">
        <v>38</v>
      </c>
      <c r="V141" s="54">
        <v>0.95032197917992312</v>
      </c>
      <c r="W141" s="54" t="s">
        <v>38</v>
      </c>
      <c r="X141" s="16" t="e">
        <f t="shared" si="5"/>
        <v>#VALUE!</v>
      </c>
      <c r="Y141" s="16" t="e">
        <f t="shared" si="6"/>
        <v>#VALUE!</v>
      </c>
      <c r="Z141" s="1" t="e">
        <f t="shared" si="7"/>
        <v>#VALUE!</v>
      </c>
      <c r="AA141" s="1" t="e">
        <f t="shared" si="8"/>
        <v>#VALUE!</v>
      </c>
    </row>
    <row r="142" spans="1:27" ht="25.5">
      <c r="A142" s="19" t="s">
        <v>112</v>
      </c>
      <c r="B142" s="21" t="s">
        <v>255</v>
      </c>
      <c r="C142" s="15" t="s">
        <v>249</v>
      </c>
      <c r="D142" s="54" t="s">
        <v>38</v>
      </c>
      <c r="E142" s="54" t="s">
        <v>38</v>
      </c>
      <c r="F142" s="54" t="s">
        <v>38</v>
      </c>
      <c r="G142" s="54" t="s">
        <v>38</v>
      </c>
      <c r="H142" s="54">
        <v>3.5999999999999997E-2</v>
      </c>
      <c r="I142" s="54" t="s">
        <v>38</v>
      </c>
      <c r="J142" s="54" t="s">
        <v>38</v>
      </c>
      <c r="K142" s="54" t="s">
        <v>38</v>
      </c>
      <c r="L142" s="54" t="s">
        <v>38</v>
      </c>
      <c r="M142" s="54" t="s">
        <v>38</v>
      </c>
      <c r="N142" s="54" t="s">
        <v>38</v>
      </c>
      <c r="O142" s="54" t="s">
        <v>38</v>
      </c>
      <c r="P142" s="54" t="s">
        <v>38</v>
      </c>
      <c r="Q142" s="54" t="s">
        <v>38</v>
      </c>
      <c r="R142" s="54" t="s">
        <v>38</v>
      </c>
      <c r="S142" s="54" t="s">
        <v>38</v>
      </c>
      <c r="T142" s="54" t="s">
        <v>38</v>
      </c>
      <c r="U142" s="54" t="s">
        <v>38</v>
      </c>
      <c r="V142" s="54">
        <v>0.36701763463313036</v>
      </c>
      <c r="W142" s="54" t="s">
        <v>38</v>
      </c>
      <c r="X142" s="16" t="e">
        <f t="shared" si="5"/>
        <v>#VALUE!</v>
      </c>
      <c r="Y142" s="16" t="e">
        <f t="shared" si="6"/>
        <v>#VALUE!</v>
      </c>
      <c r="Z142" s="1" t="e">
        <f t="shared" si="7"/>
        <v>#VALUE!</v>
      </c>
      <c r="AA142" s="1" t="e">
        <f t="shared" si="8"/>
        <v>#VALUE!</v>
      </c>
    </row>
    <row r="143" spans="1:27" ht="25.5">
      <c r="A143" s="19" t="s">
        <v>112</v>
      </c>
      <c r="B143" s="21" t="s">
        <v>256</v>
      </c>
      <c r="C143" s="15" t="s">
        <v>251</v>
      </c>
      <c r="D143" s="54" t="s">
        <v>38</v>
      </c>
      <c r="E143" s="54" t="s">
        <v>38</v>
      </c>
      <c r="F143" s="54" t="s">
        <v>38</v>
      </c>
      <c r="G143" s="54" t="s">
        <v>38</v>
      </c>
      <c r="H143" s="54">
        <v>8.6999999999999994E-2</v>
      </c>
      <c r="I143" s="54" t="s">
        <v>38</v>
      </c>
      <c r="J143" s="54" t="s">
        <v>38</v>
      </c>
      <c r="K143" s="54" t="s">
        <v>38</v>
      </c>
      <c r="L143" s="54" t="s">
        <v>38</v>
      </c>
      <c r="M143" s="54" t="s">
        <v>38</v>
      </c>
      <c r="N143" s="54" t="s">
        <v>38</v>
      </c>
      <c r="O143" s="54" t="s">
        <v>38</v>
      </c>
      <c r="P143" s="54" t="s">
        <v>38</v>
      </c>
      <c r="Q143" s="54" t="s">
        <v>38</v>
      </c>
      <c r="R143" s="54" t="s">
        <v>38</v>
      </c>
      <c r="S143" s="54" t="s">
        <v>38</v>
      </c>
      <c r="T143" s="54" t="s">
        <v>38</v>
      </c>
      <c r="U143" s="54" t="s">
        <v>38</v>
      </c>
      <c r="V143" s="54">
        <v>0.8869592836967316</v>
      </c>
      <c r="W143" s="54" t="s">
        <v>38</v>
      </c>
      <c r="X143" s="16" t="e">
        <f t="shared" si="5"/>
        <v>#VALUE!</v>
      </c>
      <c r="Y143" s="16" t="e">
        <f t="shared" si="6"/>
        <v>#VALUE!</v>
      </c>
      <c r="Z143" s="1" t="e">
        <f t="shared" si="7"/>
        <v>#VALUE!</v>
      </c>
      <c r="AA143" s="1" t="e">
        <f t="shared" si="8"/>
        <v>#VALUE!</v>
      </c>
    </row>
    <row r="144" spans="1:27" ht="25.5">
      <c r="A144" s="19" t="s">
        <v>112</v>
      </c>
      <c r="B144" s="21" t="s">
        <v>257</v>
      </c>
      <c r="C144" s="15" t="s">
        <v>253</v>
      </c>
      <c r="D144" s="54" t="s">
        <v>38</v>
      </c>
      <c r="E144" s="54" t="s">
        <v>38</v>
      </c>
      <c r="F144" s="54" t="s">
        <v>38</v>
      </c>
      <c r="G144" s="54" t="s">
        <v>38</v>
      </c>
      <c r="H144" s="54">
        <v>0.14000000000000001</v>
      </c>
      <c r="I144" s="54" t="s">
        <v>38</v>
      </c>
      <c r="J144" s="54" t="s">
        <v>38</v>
      </c>
      <c r="K144" s="54" t="s">
        <v>38</v>
      </c>
      <c r="L144" s="54" t="s">
        <v>38</v>
      </c>
      <c r="M144" s="54" t="s">
        <v>38</v>
      </c>
      <c r="N144" s="54" t="s">
        <v>38</v>
      </c>
      <c r="O144" s="54" t="s">
        <v>38</v>
      </c>
      <c r="P144" s="54" t="s">
        <v>38</v>
      </c>
      <c r="Q144" s="54" t="s">
        <v>38</v>
      </c>
      <c r="R144" s="54" t="s">
        <v>38</v>
      </c>
      <c r="S144" s="54" t="s">
        <v>38</v>
      </c>
      <c r="T144" s="54" t="s">
        <v>38</v>
      </c>
      <c r="U144" s="54" t="s">
        <v>38</v>
      </c>
      <c r="V144" s="54">
        <v>1.0367148863780977</v>
      </c>
      <c r="W144" s="54" t="s">
        <v>38</v>
      </c>
      <c r="X144" s="16" t="e">
        <f t="shared" si="5"/>
        <v>#VALUE!</v>
      </c>
      <c r="Y144" s="16" t="e">
        <f t="shared" si="6"/>
        <v>#VALUE!</v>
      </c>
      <c r="Z144" s="1" t="e">
        <f t="shared" si="7"/>
        <v>#VALUE!</v>
      </c>
      <c r="AA144" s="1" t="e">
        <f t="shared" si="8"/>
        <v>#VALUE!</v>
      </c>
    </row>
    <row r="145" spans="1:27" ht="25.5">
      <c r="A145" s="19" t="s">
        <v>115</v>
      </c>
      <c r="B145" s="22" t="s">
        <v>116</v>
      </c>
      <c r="C145" s="15" t="s">
        <v>24</v>
      </c>
      <c r="D145" s="54" t="s">
        <v>38</v>
      </c>
      <c r="E145" s="54" t="s">
        <v>38</v>
      </c>
      <c r="F145" s="54" t="s">
        <v>38</v>
      </c>
      <c r="G145" s="54" t="s">
        <v>38</v>
      </c>
      <c r="H145" s="54" t="s">
        <v>38</v>
      </c>
      <c r="I145" s="54" t="s">
        <v>38</v>
      </c>
      <c r="J145" s="54" t="s">
        <v>38</v>
      </c>
      <c r="K145" s="54" t="s">
        <v>38</v>
      </c>
      <c r="L145" s="54" t="s">
        <v>38</v>
      </c>
      <c r="M145" s="54" t="s">
        <v>38</v>
      </c>
      <c r="N145" s="54" t="s">
        <v>38</v>
      </c>
      <c r="O145" s="54" t="s">
        <v>38</v>
      </c>
      <c r="P145" s="54" t="s">
        <v>38</v>
      </c>
      <c r="Q145" s="54" t="s">
        <v>38</v>
      </c>
      <c r="R145" s="54" t="s">
        <v>38</v>
      </c>
      <c r="S145" s="54" t="s">
        <v>38</v>
      </c>
      <c r="T145" s="54" t="s">
        <v>38</v>
      </c>
      <c r="U145" s="54" t="s">
        <v>38</v>
      </c>
      <c r="V145" s="54" t="s">
        <v>38</v>
      </c>
      <c r="W145" s="54" t="s">
        <v>38</v>
      </c>
      <c r="X145" s="16" t="e">
        <f t="shared" si="5"/>
        <v>#VALUE!</v>
      </c>
      <c r="Y145" s="16" t="e">
        <f t="shared" si="6"/>
        <v>#VALUE!</v>
      </c>
      <c r="Z145" s="1" t="e">
        <f t="shared" si="7"/>
        <v>#VALUE!</v>
      </c>
      <c r="AA145" s="1" t="e">
        <f t="shared" si="8"/>
        <v>#VALUE!</v>
      </c>
    </row>
    <row r="146" spans="1:27" ht="15">
      <c r="A146" s="19" t="s">
        <v>117</v>
      </c>
      <c r="B146" s="22" t="s">
        <v>118</v>
      </c>
      <c r="C146" s="15" t="s">
        <v>24</v>
      </c>
      <c r="D146" s="54" t="s">
        <v>38</v>
      </c>
      <c r="E146" s="54" t="s">
        <v>38</v>
      </c>
      <c r="F146" s="54" t="s">
        <v>38</v>
      </c>
      <c r="G146" s="54" t="s">
        <v>38</v>
      </c>
      <c r="H146" s="54" t="s">
        <v>38</v>
      </c>
      <c r="I146" s="54" t="s">
        <v>38</v>
      </c>
      <c r="J146" s="54" t="s">
        <v>38</v>
      </c>
      <c r="K146" s="54" t="s">
        <v>38</v>
      </c>
      <c r="L146" s="54" t="s">
        <v>38</v>
      </c>
      <c r="M146" s="54" t="s">
        <v>38</v>
      </c>
      <c r="N146" s="54" t="s">
        <v>38</v>
      </c>
      <c r="O146" s="54" t="s">
        <v>38</v>
      </c>
      <c r="P146" s="54" t="s">
        <v>38</v>
      </c>
      <c r="Q146" s="54" t="s">
        <v>38</v>
      </c>
      <c r="R146" s="54" t="s">
        <v>38</v>
      </c>
      <c r="S146" s="54" t="s">
        <v>38</v>
      </c>
      <c r="T146" s="54" t="s">
        <v>38</v>
      </c>
      <c r="U146" s="54" t="s">
        <v>38</v>
      </c>
      <c r="V146" s="54" t="s">
        <v>38</v>
      </c>
      <c r="W146" s="54" t="s">
        <v>38</v>
      </c>
      <c r="X146" s="16" t="e">
        <f>X148+X149+X150+X151+X152</f>
        <v>#VALUE!</v>
      </c>
      <c r="Y146" s="16" t="e">
        <f t="shared" si="6"/>
        <v>#VALUE!</v>
      </c>
      <c r="Z146" s="1" t="e">
        <f t="shared" si="7"/>
        <v>#VALUE!</v>
      </c>
      <c r="AA146" s="1" t="e">
        <f t="shared" si="8"/>
        <v>#VALUE!</v>
      </c>
    </row>
    <row r="147" spans="1:27" ht="15">
      <c r="A147" s="19" t="s">
        <v>117</v>
      </c>
      <c r="B147" s="21" t="s">
        <v>148</v>
      </c>
      <c r="C147" s="15" t="s">
        <v>268</v>
      </c>
      <c r="D147" s="54" t="s">
        <v>38</v>
      </c>
      <c r="E147" s="54" t="s">
        <v>38</v>
      </c>
      <c r="F147" s="54" t="s">
        <v>38</v>
      </c>
      <c r="G147" s="54" t="s">
        <v>38</v>
      </c>
      <c r="H147" s="54" t="s">
        <v>38</v>
      </c>
      <c r="I147" s="54" t="s">
        <v>38</v>
      </c>
      <c r="J147" s="54" t="s">
        <v>38</v>
      </c>
      <c r="K147" s="54" t="s">
        <v>38</v>
      </c>
      <c r="L147" s="54" t="s">
        <v>38</v>
      </c>
      <c r="M147" s="54" t="s">
        <v>38</v>
      </c>
      <c r="N147" s="54" t="s">
        <v>38</v>
      </c>
      <c r="O147" s="54" t="s">
        <v>38</v>
      </c>
      <c r="P147" s="54" t="s">
        <v>38</v>
      </c>
      <c r="Q147" s="54" t="s">
        <v>38</v>
      </c>
      <c r="R147" s="54" t="s">
        <v>38</v>
      </c>
      <c r="S147" s="54" t="s">
        <v>38</v>
      </c>
      <c r="T147" s="54" t="s">
        <v>38</v>
      </c>
      <c r="U147" s="54" t="s">
        <v>38</v>
      </c>
      <c r="V147" s="54" t="s">
        <v>38</v>
      </c>
      <c r="W147" s="54" t="s">
        <v>38</v>
      </c>
      <c r="X147" s="16" t="e">
        <f t="shared" si="5"/>
        <v>#VALUE!</v>
      </c>
      <c r="Y147" s="16" t="e">
        <f t="shared" si="6"/>
        <v>#VALUE!</v>
      </c>
      <c r="Z147" s="1" t="e">
        <f t="shared" si="7"/>
        <v>#VALUE!</v>
      </c>
      <c r="AA147" s="1" t="e">
        <f t="shared" si="8"/>
        <v>#VALUE!</v>
      </c>
    </row>
    <row r="148" spans="1:27" ht="15">
      <c r="A148" s="19" t="s">
        <v>117</v>
      </c>
      <c r="B148" s="21" t="s">
        <v>132</v>
      </c>
      <c r="C148" s="15" t="s">
        <v>269</v>
      </c>
      <c r="D148" s="54" t="s">
        <v>38</v>
      </c>
      <c r="E148" s="54" t="s">
        <v>38</v>
      </c>
      <c r="F148" s="54" t="s">
        <v>38</v>
      </c>
      <c r="G148" s="54" t="s">
        <v>38</v>
      </c>
      <c r="H148" s="54" t="s">
        <v>38</v>
      </c>
      <c r="I148" s="54" t="s">
        <v>38</v>
      </c>
      <c r="J148" s="54" t="s">
        <v>38</v>
      </c>
      <c r="K148" s="54" t="s">
        <v>38</v>
      </c>
      <c r="L148" s="54" t="s">
        <v>38</v>
      </c>
      <c r="M148" s="54" t="s">
        <v>38</v>
      </c>
      <c r="N148" s="54" t="s">
        <v>38</v>
      </c>
      <c r="O148" s="54" t="s">
        <v>38</v>
      </c>
      <c r="P148" s="54" t="s">
        <v>38</v>
      </c>
      <c r="Q148" s="54" t="s">
        <v>38</v>
      </c>
      <c r="R148" s="54" t="s">
        <v>38</v>
      </c>
      <c r="S148" s="54" t="s">
        <v>38</v>
      </c>
      <c r="T148" s="54" t="s">
        <v>38</v>
      </c>
      <c r="U148" s="54" t="s">
        <v>38</v>
      </c>
      <c r="V148" s="54">
        <f>32.584*1.2</f>
        <v>39.1008</v>
      </c>
      <c r="W148" s="54" t="s">
        <v>38</v>
      </c>
      <c r="X148" s="16" t="e">
        <f t="shared" si="5"/>
        <v>#VALUE!</v>
      </c>
      <c r="Y148" s="16" t="e">
        <f t="shared" si="6"/>
        <v>#VALUE!</v>
      </c>
      <c r="Z148" s="1" t="e">
        <f t="shared" si="7"/>
        <v>#VALUE!</v>
      </c>
      <c r="AA148" s="1" t="e">
        <f t="shared" si="8"/>
        <v>#VALUE!</v>
      </c>
    </row>
    <row r="149" spans="1:27" ht="15">
      <c r="A149" s="19" t="s">
        <v>117</v>
      </c>
      <c r="B149" s="21" t="s">
        <v>133</v>
      </c>
      <c r="C149" s="15" t="s">
        <v>270</v>
      </c>
      <c r="D149" s="54" t="s">
        <v>38</v>
      </c>
      <c r="E149" s="54" t="s">
        <v>38</v>
      </c>
      <c r="F149" s="54" t="s">
        <v>38</v>
      </c>
      <c r="G149" s="54" t="s">
        <v>38</v>
      </c>
      <c r="H149" s="54" t="s">
        <v>38</v>
      </c>
      <c r="I149" s="54" t="s">
        <v>38</v>
      </c>
      <c r="J149" s="54" t="s">
        <v>38</v>
      </c>
      <c r="K149" s="54" t="s">
        <v>38</v>
      </c>
      <c r="L149" s="54" t="s">
        <v>38</v>
      </c>
      <c r="M149" s="54" t="s">
        <v>38</v>
      </c>
      <c r="N149" s="54" t="s">
        <v>38</v>
      </c>
      <c r="O149" s="54" t="s">
        <v>38</v>
      </c>
      <c r="P149" s="54" t="s">
        <v>38</v>
      </c>
      <c r="Q149" s="54" t="s">
        <v>38</v>
      </c>
      <c r="R149" s="54" t="s">
        <v>38</v>
      </c>
      <c r="S149" s="54" t="s">
        <v>38</v>
      </c>
      <c r="T149" s="54">
        <f>4.18333*1.2</f>
        <v>5.0199959999999999</v>
      </c>
      <c r="U149" s="54" t="s">
        <v>38</v>
      </c>
      <c r="V149" s="54" t="s">
        <v>38</v>
      </c>
      <c r="W149" s="54" t="s">
        <v>38</v>
      </c>
      <c r="X149" s="16" t="e">
        <f t="shared" si="5"/>
        <v>#VALUE!</v>
      </c>
      <c r="Y149" s="16" t="e">
        <f t="shared" si="6"/>
        <v>#VALUE!</v>
      </c>
      <c r="Z149" s="1" t="e">
        <f t="shared" si="7"/>
        <v>#VALUE!</v>
      </c>
      <c r="AA149" s="1" t="e">
        <f t="shared" si="8"/>
        <v>#VALUE!</v>
      </c>
    </row>
    <row r="150" spans="1:27" ht="15">
      <c r="A150" s="19" t="s">
        <v>117</v>
      </c>
      <c r="B150" s="21" t="s">
        <v>134</v>
      </c>
      <c r="C150" s="15" t="s">
        <v>271</v>
      </c>
      <c r="D150" s="54" t="s">
        <v>38</v>
      </c>
      <c r="E150" s="54" t="s">
        <v>38</v>
      </c>
      <c r="F150" s="54" t="s">
        <v>38</v>
      </c>
      <c r="G150" s="54" t="s">
        <v>38</v>
      </c>
      <c r="H150" s="54" t="s">
        <v>38</v>
      </c>
      <c r="I150" s="54" t="s">
        <v>38</v>
      </c>
      <c r="J150" s="54" t="s">
        <v>38</v>
      </c>
      <c r="K150" s="54" t="s">
        <v>38</v>
      </c>
      <c r="L150" s="54" t="s">
        <v>38</v>
      </c>
      <c r="M150" s="54" t="s">
        <v>38</v>
      </c>
      <c r="N150" s="54" t="s">
        <v>38</v>
      </c>
      <c r="O150" s="54" t="s">
        <v>38</v>
      </c>
      <c r="P150" s="54" t="s">
        <v>38</v>
      </c>
      <c r="Q150" s="54" t="s">
        <v>38</v>
      </c>
      <c r="R150" s="54" t="s">
        <v>38</v>
      </c>
      <c r="S150" s="54" t="s">
        <v>38</v>
      </c>
      <c r="T150" s="54" t="s">
        <v>38</v>
      </c>
      <c r="U150" s="54" t="s">
        <v>38</v>
      </c>
      <c r="V150" s="54">
        <f>3.24*1.2</f>
        <v>3.8879999999999999</v>
      </c>
      <c r="W150" s="54" t="s">
        <v>38</v>
      </c>
      <c r="X150" s="16" t="e">
        <f t="shared" si="5"/>
        <v>#VALUE!</v>
      </c>
      <c r="Y150" s="16" t="e">
        <f t="shared" si="6"/>
        <v>#VALUE!</v>
      </c>
      <c r="Z150" s="1" t="e">
        <f t="shared" si="7"/>
        <v>#VALUE!</v>
      </c>
      <c r="AA150" s="1" t="e">
        <f t="shared" si="8"/>
        <v>#VALUE!</v>
      </c>
    </row>
    <row r="151" spans="1:27" ht="15">
      <c r="A151" s="19" t="s">
        <v>117</v>
      </c>
      <c r="B151" s="24" t="s">
        <v>135</v>
      </c>
      <c r="C151" s="15" t="s">
        <v>272</v>
      </c>
      <c r="D151" s="54" t="s">
        <v>38</v>
      </c>
      <c r="E151" s="54" t="s">
        <v>38</v>
      </c>
      <c r="F151" s="54" t="s">
        <v>38</v>
      </c>
      <c r="G151" s="54" t="s">
        <v>38</v>
      </c>
      <c r="H151" s="54" t="s">
        <v>38</v>
      </c>
      <c r="I151" s="54" t="s">
        <v>38</v>
      </c>
      <c r="J151" s="54" t="s">
        <v>38</v>
      </c>
      <c r="K151" s="54" t="s">
        <v>38</v>
      </c>
      <c r="L151" s="54" t="s">
        <v>38</v>
      </c>
      <c r="M151" s="54" t="s">
        <v>38</v>
      </c>
      <c r="N151" s="54" t="s">
        <v>38</v>
      </c>
      <c r="O151" s="54" t="s">
        <v>38</v>
      </c>
      <c r="P151" s="54" t="s">
        <v>38</v>
      </c>
      <c r="Q151" s="54" t="s">
        <v>38</v>
      </c>
      <c r="R151" s="54" t="s">
        <v>38</v>
      </c>
      <c r="S151" s="54" t="s">
        <v>38</v>
      </c>
      <c r="T151" s="54" t="s">
        <v>38</v>
      </c>
      <c r="U151" s="54" t="s">
        <v>38</v>
      </c>
      <c r="V151" s="54">
        <f>21.1434327*1.2</f>
        <v>25.37211924</v>
      </c>
      <c r="W151" s="54" t="s">
        <v>38</v>
      </c>
      <c r="X151" s="16" t="e">
        <f t="shared" si="5"/>
        <v>#VALUE!</v>
      </c>
      <c r="Y151" s="16" t="e">
        <f t="shared" si="6"/>
        <v>#VALUE!</v>
      </c>
      <c r="Z151" s="1" t="e">
        <f t="shared" si="7"/>
        <v>#VALUE!</v>
      </c>
      <c r="AA151" s="1" t="e">
        <f t="shared" si="8"/>
        <v>#VALUE!</v>
      </c>
    </row>
    <row r="152" spans="1:27" ht="15">
      <c r="A152" s="19" t="s">
        <v>117</v>
      </c>
      <c r="B152" s="25" t="s">
        <v>114</v>
      </c>
      <c r="C152" s="15" t="s">
        <v>273</v>
      </c>
      <c r="D152" s="54" t="s">
        <v>38</v>
      </c>
      <c r="E152" s="54" t="s">
        <v>38</v>
      </c>
      <c r="F152" s="54" t="s">
        <v>38</v>
      </c>
      <c r="G152" s="54" t="s">
        <v>38</v>
      </c>
      <c r="H152" s="54" t="s">
        <v>38</v>
      </c>
      <c r="I152" s="54" t="s">
        <v>38</v>
      </c>
      <c r="J152" s="54" t="s">
        <v>38</v>
      </c>
      <c r="K152" s="54" t="s">
        <v>38</v>
      </c>
      <c r="L152" s="54" t="s">
        <v>38</v>
      </c>
      <c r="M152" s="54" t="s">
        <v>38</v>
      </c>
      <c r="N152" s="54" t="s">
        <v>38</v>
      </c>
      <c r="O152" s="54" t="s">
        <v>38</v>
      </c>
      <c r="P152" s="54" t="s">
        <v>38</v>
      </c>
      <c r="Q152" s="54" t="s">
        <v>38</v>
      </c>
      <c r="R152" s="54" t="s">
        <v>38</v>
      </c>
      <c r="S152" s="54" t="s">
        <v>38</v>
      </c>
      <c r="T152" s="54" t="s">
        <v>38</v>
      </c>
      <c r="U152" s="54" t="s">
        <v>38</v>
      </c>
      <c r="V152" s="54">
        <f>60.54/1000*1.2</f>
        <v>7.264799999999999E-2</v>
      </c>
      <c r="W152" s="54" t="s">
        <v>38</v>
      </c>
      <c r="X152" s="16" t="e">
        <f t="shared" si="5"/>
        <v>#VALUE!</v>
      </c>
      <c r="Y152" s="16" t="e">
        <f t="shared" si="6"/>
        <v>#VALUE!</v>
      </c>
      <c r="Z152" s="1" t="e">
        <f t="shared" si="7"/>
        <v>#VALUE!</v>
      </c>
      <c r="AA152" s="1" t="e">
        <f t="shared" si="8"/>
        <v>#VALUE!</v>
      </c>
    </row>
    <row r="153" spans="1:27" s="2" customFormat="1">
      <c r="D153" s="26"/>
      <c r="R153" s="27"/>
      <c r="S153" s="27"/>
      <c r="T153" s="27"/>
      <c r="U153" s="27"/>
      <c r="W153" s="27"/>
    </row>
    <row r="154" spans="1:27" s="2" customFormat="1" ht="28.5" customHeight="1">
      <c r="P154" s="27"/>
      <c r="Q154" s="27"/>
      <c r="R154" s="27"/>
      <c r="S154" s="27"/>
      <c r="U154" s="27"/>
    </row>
    <row r="155" spans="1:27" s="2" customFormat="1">
      <c r="P155" s="27"/>
      <c r="Q155" s="27"/>
      <c r="R155" s="27"/>
      <c r="S155" s="27"/>
      <c r="T155" s="27"/>
      <c r="U155" s="27"/>
    </row>
    <row r="156" spans="1:27" s="2" customFormat="1">
      <c r="P156" s="27"/>
      <c r="Q156" s="27"/>
      <c r="R156" s="27"/>
      <c r="S156" s="27"/>
      <c r="T156" s="27"/>
      <c r="U156" s="27"/>
    </row>
    <row r="157" spans="1:27" s="2" customFormat="1">
      <c r="P157" s="27"/>
      <c r="Q157" s="27"/>
      <c r="R157" s="27"/>
      <c r="S157" s="27"/>
      <c r="T157" s="27"/>
      <c r="U157" s="27"/>
    </row>
    <row r="158" spans="1:27" s="2" customFormat="1">
      <c r="P158" s="27"/>
      <c r="Q158" s="27"/>
      <c r="R158" s="27"/>
      <c r="S158" s="27"/>
      <c r="T158" s="27"/>
      <c r="U158" s="27"/>
    </row>
    <row r="159" spans="1:27" s="2" customFormat="1">
      <c r="P159" s="27"/>
      <c r="Q159" s="27"/>
      <c r="R159" s="27"/>
      <c r="S159" s="27"/>
      <c r="T159" s="27"/>
      <c r="U159" s="27"/>
    </row>
    <row r="160" spans="1:27" s="2" customFormat="1">
      <c r="P160" s="27"/>
      <c r="Q160" s="27"/>
      <c r="R160" s="27"/>
      <c r="S160" s="27"/>
      <c r="T160" s="27"/>
      <c r="U160" s="27"/>
    </row>
    <row r="161" spans="1:37" s="2" customFormat="1">
      <c r="P161" s="27"/>
      <c r="Q161" s="27"/>
      <c r="R161" s="27"/>
      <c r="S161" s="27"/>
      <c r="T161" s="27"/>
      <c r="U161" s="27"/>
    </row>
    <row r="162" spans="1:37" s="2" customFormat="1">
      <c r="P162" s="27"/>
      <c r="Q162" s="27"/>
      <c r="R162" s="27"/>
      <c r="S162" s="27"/>
      <c r="T162" s="27"/>
      <c r="U162" s="27"/>
    </row>
    <row r="163" spans="1:37" s="28" customForma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7"/>
      <c r="Q163" s="27"/>
      <c r="R163" s="27"/>
      <c r="S163" s="27"/>
      <c r="T163" s="27"/>
      <c r="U163" s="27"/>
      <c r="V163" s="2"/>
      <c r="W163" s="2"/>
      <c r="X163" s="2"/>
      <c r="Y163" s="2"/>
      <c r="Z163" s="2"/>
      <c r="AA163" s="2"/>
      <c r="AB163" s="2"/>
    </row>
    <row r="164" spans="1:37" s="2" customFormat="1">
      <c r="R164" s="27"/>
      <c r="S164" s="27"/>
      <c r="T164" s="27"/>
      <c r="U164" s="27"/>
      <c r="V164" s="27"/>
      <c r="W164" s="27"/>
    </row>
    <row r="165" spans="1:37" s="2" customFormat="1">
      <c r="R165" s="27"/>
      <c r="S165" s="27"/>
      <c r="T165" s="27"/>
      <c r="U165" s="27"/>
      <c r="V165" s="27"/>
      <c r="W165" s="27"/>
    </row>
    <row r="166" spans="1:37" s="2" customFormat="1">
      <c r="R166" s="27"/>
      <c r="S166" s="27"/>
      <c r="T166" s="27"/>
      <c r="U166" s="27"/>
      <c r="V166" s="27"/>
      <c r="W166" s="27"/>
    </row>
    <row r="167" spans="1:37" s="2" customFormat="1">
      <c r="R167" s="27"/>
      <c r="S167" s="27"/>
      <c r="T167" s="27"/>
      <c r="U167" s="27"/>
      <c r="V167" s="27"/>
      <c r="W167" s="27"/>
    </row>
    <row r="168" spans="1:37" s="2" customFormat="1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9"/>
      <c r="S168" s="29"/>
      <c r="T168" s="29"/>
      <c r="U168" s="29"/>
      <c r="V168" s="29"/>
      <c r="W168" s="29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</row>
    <row r="169" spans="1:37" s="2" customFormat="1">
      <c r="A169" s="1"/>
      <c r="R169" s="27"/>
      <c r="S169" s="27"/>
      <c r="T169" s="27"/>
      <c r="U169" s="27"/>
      <c r="V169" s="27"/>
      <c r="W169" s="27"/>
    </row>
    <row r="170" spans="1:37" s="2" customFormat="1">
      <c r="A170" s="1"/>
      <c r="R170" s="27"/>
      <c r="S170" s="27"/>
      <c r="T170" s="27"/>
      <c r="U170" s="27"/>
      <c r="V170" s="27"/>
      <c r="W170" s="27"/>
    </row>
    <row r="171" spans="1:37" s="2" customFormat="1">
      <c r="A171" s="1"/>
      <c r="R171" s="27"/>
      <c r="S171" s="27"/>
      <c r="T171" s="27"/>
      <c r="U171" s="27"/>
      <c r="V171" s="27"/>
      <c r="W171" s="27"/>
    </row>
  </sheetData>
  <protectedRanges>
    <protectedRange password="CE28" sqref="B79:B84" name="Диапазон1_4"/>
  </protectedRanges>
  <mergeCells count="28">
    <mergeCell ref="M1:N1"/>
    <mergeCell ref="O1:P1"/>
    <mergeCell ref="D21:E21"/>
    <mergeCell ref="R20:S20"/>
    <mergeCell ref="A14:W14"/>
    <mergeCell ref="A16:W16"/>
    <mergeCell ref="L20:Q20"/>
    <mergeCell ref="C19:C22"/>
    <mergeCell ref="A17:W17"/>
    <mergeCell ref="A18:W18"/>
    <mergeCell ref="A19:A22"/>
    <mergeCell ref="V21:W21"/>
    <mergeCell ref="N21:O21"/>
    <mergeCell ref="T20:W20"/>
    <mergeCell ref="R21:S21"/>
    <mergeCell ref="F8:O8"/>
    <mergeCell ref="F9:O9"/>
    <mergeCell ref="A12:W12"/>
    <mergeCell ref="T21:U21"/>
    <mergeCell ref="H21:I21"/>
    <mergeCell ref="P21:Q21"/>
    <mergeCell ref="L21:M21"/>
    <mergeCell ref="B19:B22"/>
    <mergeCell ref="D20:K20"/>
    <mergeCell ref="J21:K21"/>
    <mergeCell ref="F21:G21"/>
    <mergeCell ref="D19:W19"/>
    <mergeCell ref="F11:N11"/>
  </mergeCells>
  <phoneticPr fontId="36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B79:B80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62" fitToHeight="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UZt6JjGkIdJ4uZCIDlPev6Q4weOzzDPnFRa/6CwJB5E=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RuenpV56RqwUlaAvhoT4EQ3J80RIxP70Xz/iMsxIQHc71BHWW+52ftSFiInjDlDb6WxKp3Hv
    mfdAltpven9lmA==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0MM9zZtCsSw1GtbKBn3kEdCtRxg=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2BtoS0iX/PQuGWjP2QM6O8RbKBQ=</DigestValue>
      </Reference>
      <Reference URI="/xl/sharedStrings.xml?ContentType=application/vnd.openxmlformats-officedocument.spreadsheetml.sharedStrings+xml">
        <DigestMethod Algorithm="http://www.w3.org/2000/09/xmldsig#sha1"/>
        <DigestValue>uJGQDpEX7QDG+J+K/lnbxQIzQQU=</DigestValue>
      </Reference>
      <Reference URI="/xl/styles.xml?ContentType=application/vnd.openxmlformats-officedocument.spreadsheetml.styles+xml">
        <DigestMethod Algorithm="http://www.w3.org/2000/09/xmldsig#sha1"/>
        <DigestValue>9UjH6ebDbHLSGjFaOJRcGilKX1w=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FXSx+2SLWBZMr0C/NEF17fM1dns=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X55EBsAOSB+Q1TkMw9kqeg2JRK8=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2019-04-05T06:34:46Z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Новикова София Сергеевна</cp:lastModifiedBy>
  <cp:lastPrinted>2019-02-26T08:02:18Z</cp:lastPrinted>
  <dcterms:created xsi:type="dcterms:W3CDTF">2009-07-27T10:10:26Z</dcterms:created>
  <dcterms:modified xsi:type="dcterms:W3CDTF">2019-03-15T06:23:53Z</dcterms:modified>
</cp:coreProperties>
</file>